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16-2017\Економіка\Курсова робота_дипломний проект\"/>
    </mc:Choice>
  </mc:AlternateContent>
  <bookViews>
    <workbookView xWindow="0" yWindow="0" windowWidth="20490" windowHeight="7620" firstSheet="6" activeTab="9"/>
  </bookViews>
  <sheets>
    <sheet name="ЗАВДАННЯ" sheetId="6" r:id="rId1"/>
    <sheet name="Трудомісткість" sheetId="1" r:id="rId2"/>
    <sheet name="Матеріали НПФ" sheetId="4" r:id="rId3"/>
    <sheet name="Т-ЗВ" sheetId="5" r:id="rId4"/>
    <sheet name="Енергія" sheetId="7" r:id="rId5"/>
    <sheet name="Осн.зарплата" sheetId="8" r:id="rId6"/>
    <sheet name="Дод.зарплата_Соц.страх" sheetId="9" r:id="rId7"/>
    <sheet name="ВУЕО_ЗВВ_ЗГВ" sheetId="10" r:id="rId8"/>
    <sheet name="Собівартість" sheetId="11" r:id="rId9"/>
    <sheet name="Калькуляція" sheetId="12" r:id="rId10"/>
    <sheet name="Ціна" sheetId="13" r:id="rId11"/>
  </sheets>
  <definedNames>
    <definedName name="ГТС">ЗАВДАННЯ!$C$19:$C$23</definedName>
    <definedName name="назван">ЗАВДАННЯ!$G$18:$G$21</definedName>
    <definedName name="розряд">ЗАВДАННЯ!$B$19:$B$23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5" l="1"/>
  <c r="B5" i="8" l="1"/>
  <c r="E5" i="8" s="1"/>
  <c r="B6" i="8"/>
  <c r="E6" i="8" s="1"/>
  <c r="B7" i="8"/>
  <c r="E7" i="8" s="1"/>
  <c r="B8" i="8"/>
  <c r="E8" i="8" s="1"/>
  <c r="B9" i="8"/>
  <c r="E9" i="8" s="1"/>
  <c r="B10" i="8"/>
  <c r="E10" i="8" s="1"/>
  <c r="B11" i="8"/>
  <c r="E11" i="8" s="1"/>
  <c r="B12" i="8"/>
  <c r="E12" i="8" s="1"/>
  <c r="B13" i="8"/>
  <c r="E13" i="8" s="1"/>
  <c r="B14" i="8"/>
  <c r="E14" i="8" s="1"/>
  <c r="B4" i="8"/>
  <c r="A5" i="8"/>
  <c r="A6" i="8"/>
  <c r="A7" i="8"/>
  <c r="A8" i="8"/>
  <c r="A9" i="8"/>
  <c r="A10" i="8"/>
  <c r="A11" i="8"/>
  <c r="A12" i="8"/>
  <c r="A13" i="8"/>
  <c r="A14" i="8"/>
  <c r="A4" i="8"/>
  <c r="C4" i="7"/>
  <c r="B8" i="12" s="1"/>
  <c r="F11" i="4"/>
  <c r="F12" i="4"/>
  <c r="F13" i="4"/>
  <c r="F14" i="4"/>
  <c r="F15" i="4"/>
  <c r="F16" i="4"/>
  <c r="F17" i="4"/>
  <c r="F10" i="4"/>
  <c r="F18" i="4" s="1"/>
  <c r="B5" i="12" s="1"/>
  <c r="F5" i="4"/>
  <c r="F6" i="4"/>
  <c r="F4" i="4"/>
  <c r="C4" i="1"/>
  <c r="D5" i="1" s="1"/>
  <c r="B15" i="1"/>
  <c r="C11" i="6"/>
  <c r="N7" i="11" s="1"/>
  <c r="D4" i="1" l="1"/>
  <c r="D9" i="1"/>
  <c r="D12" i="1"/>
  <c r="D6" i="1"/>
  <c r="D13" i="1"/>
  <c r="D10" i="1"/>
  <c r="D7" i="1"/>
  <c r="D14" i="1"/>
  <c r="D11" i="1"/>
  <c r="D8" i="1"/>
  <c r="F7" i="4"/>
  <c r="C4" i="6"/>
  <c r="E6" i="5" s="1"/>
  <c r="C5" i="6"/>
  <c r="H16" i="8" s="1"/>
  <c r="C6" i="6"/>
  <c r="F2" i="9" s="1"/>
  <c r="C7" i="6"/>
  <c r="F6" i="9" s="1"/>
  <c r="C8" i="6"/>
  <c r="F2" i="10" s="1"/>
  <c r="C9" i="6"/>
  <c r="F6" i="10" s="1"/>
  <c r="C10" i="6"/>
  <c r="F10" i="10" s="1"/>
  <c r="C12" i="6"/>
  <c r="C5" i="13" s="1"/>
  <c r="C13" i="6"/>
  <c r="C3" i="6"/>
  <c r="E4" i="5" s="1"/>
  <c r="B4" i="5" l="1"/>
  <c r="F19" i="4"/>
  <c r="D15" i="1"/>
  <c r="E4" i="8"/>
  <c r="E15" i="8" s="1"/>
  <c r="E16" i="8" s="1"/>
  <c r="B6" i="5" l="1"/>
  <c r="B4" i="12"/>
  <c r="B8" i="5"/>
  <c r="B7" i="12" s="1"/>
  <c r="E17" i="8"/>
  <c r="E18" i="8" s="1"/>
  <c r="B7" i="5" l="1"/>
  <c r="B6" i="12" s="1"/>
  <c r="B9" i="12" s="1"/>
  <c r="B10" i="12"/>
  <c r="H2" i="9"/>
  <c r="B9" i="5" l="1"/>
  <c r="C18" i="10"/>
  <c r="F4" i="9"/>
  <c r="B11" i="12" l="1"/>
  <c r="H6" i="9"/>
  <c r="F8" i="9" s="1"/>
  <c r="B12" i="12" s="1"/>
  <c r="F4" i="10"/>
  <c r="B13" i="12" s="1"/>
  <c r="F8" i="10"/>
  <c r="B14" i="12" s="1"/>
  <c r="F12" i="10"/>
  <c r="B16" i="12" s="1"/>
  <c r="B15" i="12" l="1"/>
  <c r="A6" i="11"/>
  <c r="N9" i="11" l="1"/>
  <c r="B17" i="12" s="1"/>
  <c r="B18" i="12" s="1"/>
  <c r="E6" i="13" l="1"/>
  <c r="D3" i="13"/>
  <c r="A11" i="11"/>
  <c r="K3" i="13" l="1"/>
  <c r="D10" i="13" l="1"/>
  <c r="L10" i="13" s="1"/>
</calcChain>
</file>

<file path=xl/sharedStrings.xml><?xml version="1.0" encoding="utf-8"?>
<sst xmlns="http://schemas.openxmlformats.org/spreadsheetml/2006/main" count="187" uniqueCount="146">
  <si>
    <t>Програма випуску, шт.</t>
  </si>
  <si>
    <t>Таблиця 1 – Трудомісткість виготовлення виробу</t>
  </si>
  <si>
    <t>Штучний час,  н-год</t>
  </si>
  <si>
    <t>Об'єм, н-год</t>
  </si>
  <si>
    <t>Найменування матеріалів</t>
  </si>
  <si>
    <t>Одиниця виміру</t>
  </si>
  <si>
    <t>Марка</t>
  </si>
  <si>
    <t>Норма витрат</t>
  </si>
  <si>
    <t>Ціна за одиницю, грн.</t>
  </si>
  <si>
    <t>Сума, грн.</t>
  </si>
  <si>
    <t>Основні матеріали</t>
  </si>
  <si>
    <t>Припій</t>
  </si>
  <si>
    <t>г</t>
  </si>
  <si>
    <t>ПОС-61</t>
  </si>
  <si>
    <t>Флюс</t>
  </si>
  <si>
    <t>мл</t>
  </si>
  <si>
    <t>ФКС</t>
  </si>
  <si>
    <t>Покупні компоненти виробу</t>
  </si>
  <si>
    <t>РАЗОМ</t>
  </si>
  <si>
    <t>Таблиця 3 – Розрахунок транспортно-заготівельних витрат</t>
  </si>
  <si>
    <t>Таблиця 2 - Розрахунок витрат на матеріали, покупні вироби та напівфабрикати</t>
  </si>
  <si>
    <t>005 Заготівельна</t>
  </si>
  <si>
    <t>010 Згинальна</t>
  </si>
  <si>
    <t>020 Складальна</t>
  </si>
  <si>
    <t>035 Електромонтажна</t>
  </si>
  <si>
    <t>№ та назва операції</t>
  </si>
  <si>
    <t>кг</t>
  </si>
  <si>
    <t>Спирт</t>
  </si>
  <si>
    <t>РАЗОМ витрат на основні матеріали</t>
  </si>
  <si>
    <t>РАЗОМ витрат на покупні компоненти виробу</t>
  </si>
  <si>
    <t>ВСЬОГО:</t>
  </si>
  <si>
    <t>Назва витрат</t>
  </si>
  <si>
    <t>Основні та допоміжні матеріали</t>
  </si>
  <si>
    <t>Покупні, комплектуючі вироби</t>
  </si>
  <si>
    <t>Разом:</t>
  </si>
  <si>
    <t>Всього:</t>
  </si>
  <si>
    <t>Відходи:</t>
  </si>
  <si>
    <t>Т-ЗВ:</t>
  </si>
  <si>
    <t>(Основні матеріали+покупні)*%ТЗВ</t>
  </si>
  <si>
    <t>(Основні матеріали*% відходів)</t>
  </si>
  <si>
    <t>Завдання</t>
  </si>
  <si>
    <t>Транспортно-заготівельні витрати, %</t>
  </si>
  <si>
    <t>Зворотні відходи, %</t>
  </si>
  <si>
    <t>Доплата до прямої заробітної плати. %</t>
  </si>
  <si>
    <t>Додаткова заробітна плата, %</t>
  </si>
  <si>
    <t>Витрати на соціальне страхування, %</t>
  </si>
  <si>
    <t>Витрати по утриманню та експлуатації обладнання (ВУЕО), %</t>
  </si>
  <si>
    <t>Загальновиробничі витрати (ЗВВ), %</t>
  </si>
  <si>
    <t>Загальногосподарські витрати (ЗГВ), %</t>
  </si>
  <si>
    <t>Витрати на збут, %</t>
  </si>
  <si>
    <t>Норма рентабельності. %</t>
  </si>
  <si>
    <t>Податок на додану вартість (ПДВ). %</t>
  </si>
  <si>
    <t>Річний випуск, шт.</t>
  </si>
  <si>
    <t>Транспортно-заготівельні витрати</t>
  </si>
  <si>
    <r>
      <t>Зворотні відходи (</t>
    </r>
    <r>
      <rPr>
        <b/>
        <sz val="12"/>
        <color rgb="FFFF0000"/>
        <rFont val="Calibri Light"/>
        <family val="2"/>
        <charset val="204"/>
        <scheme val="major"/>
      </rPr>
      <t>вираховуються</t>
    </r>
    <r>
      <rPr>
        <sz val="12"/>
        <rFont val="Calibri Light"/>
        <family val="2"/>
        <charset val="204"/>
        <scheme val="major"/>
      </rPr>
      <t>)</t>
    </r>
  </si>
  <si>
    <t>Розрахунок витрат на енергію технологічну</t>
  </si>
  <si>
    <t>грн. /кВт·год</t>
  </si>
  <si>
    <t>Витрати електроенергії</t>
  </si>
  <si>
    <t>виготовлення</t>
  </si>
  <si>
    <t>складання</t>
  </si>
  <si>
    <t>намотування</t>
  </si>
  <si>
    <t>20,5 - 22,5 кВт</t>
  </si>
  <si>
    <t>0,40 - 0,50 кВт</t>
  </si>
  <si>
    <t>25,0- 26,5 кВт</t>
  </si>
  <si>
    <t>Приймаємо витрати на рівні:</t>
  </si>
  <si>
    <t>кВт</t>
  </si>
  <si>
    <t>Таблиця 4 - Розрахунок основної заробітної плати</t>
  </si>
  <si>
    <t>Розряд</t>
  </si>
  <si>
    <t>Годинна тарифна ставка</t>
  </si>
  <si>
    <t>Годинна тарифна ставка:</t>
  </si>
  <si>
    <t>Тарифна ЗП</t>
  </si>
  <si>
    <t>Основна ЗП</t>
  </si>
  <si>
    <t>Доплати до тарифної ЗП</t>
  </si>
  <si>
    <t>відсоток витрат на додаткову заробітну плату</t>
  </si>
  <si>
    <t>Додаткова заробітна плата</t>
  </si>
  <si>
    <t>відсоток витрат на соц.страх</t>
  </si>
  <si>
    <t>Соц.страх</t>
  </si>
  <si>
    <t>відсоток витрат на ВУЕО</t>
  </si>
  <si>
    <t>ВУЕО</t>
  </si>
  <si>
    <t>відсоток витрат на ЗВВ</t>
  </si>
  <si>
    <t>ЗВВ</t>
  </si>
  <si>
    <t>відсоток витрат на ЗГВ</t>
  </si>
  <si>
    <t>ЗГВ</t>
  </si>
  <si>
    <t>Виробнича:</t>
  </si>
  <si>
    <t>Повна:</t>
  </si>
  <si>
    <t>відсоток витрат на збут</t>
  </si>
  <si>
    <t>витрати на збут</t>
  </si>
  <si>
    <t>Таблиця 5 – Калькуляція виробу</t>
  </si>
  <si>
    <t>Назва статті</t>
  </si>
  <si>
    <t xml:space="preserve">Сировина та матеріали </t>
  </si>
  <si>
    <t>Купівельні напівфабрикати, комплектуючі вироби</t>
  </si>
  <si>
    <t>Енергія технологічна</t>
  </si>
  <si>
    <r>
      <t>Зворотні відходи (</t>
    </r>
    <r>
      <rPr>
        <sz val="11"/>
        <color rgb="FFFF0000"/>
        <rFont val="Calibri"/>
        <family val="2"/>
        <charset val="204"/>
        <scheme val="minor"/>
      </rPr>
      <t>вираховуються</t>
    </r>
    <r>
      <rPr>
        <sz val="11"/>
        <color theme="1"/>
        <rFont val="Calibri"/>
        <family val="2"/>
        <charset val="204"/>
        <scheme val="minor"/>
      </rPr>
      <t>)</t>
    </r>
  </si>
  <si>
    <t>Разом матеріальні витрати</t>
  </si>
  <si>
    <t>Основна заробітна плата</t>
  </si>
  <si>
    <t>Відрахування на соціальні заходи</t>
  </si>
  <si>
    <t>Витрати на утримання та експлуатацію машин і обладнання</t>
  </si>
  <si>
    <t>Загальновиробничі витрати</t>
  </si>
  <si>
    <t>Виробнича собівартість</t>
  </si>
  <si>
    <t>Загальногосподарські (адміністративні) витрати</t>
  </si>
  <si>
    <t>Позавиробничі витрати (витрати на збут)</t>
  </si>
  <si>
    <t>Повна собівартість</t>
  </si>
  <si>
    <t>Визначення гуртової ціни виробу</t>
  </si>
  <si>
    <t xml:space="preserve">рентабельність </t>
  </si>
  <si>
    <t>1) розрахунок прибутку:</t>
  </si>
  <si>
    <t>2) ціна випуску виробу без ПДВ:</t>
  </si>
  <si>
    <t>3) грошове вираження ПДВ:</t>
  </si>
  <si>
    <t>4) Вільна відпускна ціна з урахуванням ПДВ:</t>
  </si>
  <si>
    <t>Виготовлення друкованої плати</t>
  </si>
  <si>
    <t>Склотекстоліт</t>
  </si>
  <si>
    <r>
      <t>мм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</si>
  <si>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t>Каніфоль</t>
  </si>
  <si>
    <t>ВК-220</t>
  </si>
  <si>
    <t>JB-92FT</t>
  </si>
  <si>
    <t>Лак</t>
  </si>
  <si>
    <t>Plastic</t>
  </si>
  <si>
    <t>Хлорне залізо</t>
  </si>
  <si>
    <t>ТУ600</t>
  </si>
  <si>
    <t>Sn60Pb40</t>
  </si>
  <si>
    <t>Мідна фольга товщиною 0,05-0,06 мм</t>
  </si>
  <si>
    <t>БФ-2</t>
  </si>
  <si>
    <t>Складання</t>
  </si>
  <si>
    <t>техн.</t>
  </si>
  <si>
    <t>Намотування</t>
  </si>
  <si>
    <t>Склотканина</t>
  </si>
  <si>
    <r>
      <t>м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</si>
  <si>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t>Э-28</t>
  </si>
  <si>
    <t>Папір кондесаторний</t>
  </si>
  <si>
    <t>КОН-1</t>
  </si>
  <si>
    <t>Папір кабельний</t>
  </si>
  <si>
    <t>К-120</t>
  </si>
  <si>
    <t>ФЛ-582</t>
  </si>
  <si>
    <t>Клей</t>
  </si>
  <si>
    <t>Дріт</t>
  </si>
  <si>
    <t xml:space="preserve">Тарифи на електроенергію  на території України у січні 2017 року становитимуть: </t>
  </si>
  <si>
    <t>015 Складальна</t>
  </si>
  <si>
    <t>025 Електромонтажна</t>
  </si>
  <si>
    <t>030 Складальна</t>
  </si>
  <si>
    <t>040 Монтажна</t>
  </si>
  <si>
    <t>045 Монтажна</t>
  </si>
  <si>
    <t>050 Електромонтажна</t>
  </si>
  <si>
    <t>055 Електромонтажна</t>
  </si>
  <si>
    <t>Тариф:</t>
  </si>
  <si>
    <t>грн./кВт*год</t>
  </si>
  <si>
    <t>доплати</t>
  </si>
  <si>
    <t>УВАГА!!!                              Варість 1 кВт·год  у лютому 2018 р. приймаємо на рівні 2,1354 грн. (з ПДВ)!!!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</si>
</sst>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name val="Calibri Light"/>
      <family val="2"/>
      <charset val="204"/>
      <scheme val="major"/>
    </font>
    <font>
      <b/>
      <i/>
      <sz val="12"/>
      <name val="Calibri Light"/>
      <family val="2"/>
      <charset val="204"/>
      <scheme val="major"/>
    </font>
    <font>
      <b/>
      <sz val="12"/>
      <color rgb="FFFF0000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5" fillId="0" borderId="0" xfId="0" applyFont="1"/>
    <xf numFmtId="2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right" vertical="center"/>
    </xf>
    <xf numFmtId="1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8" fillId="0" borderId="1" xfId="0" applyFont="1" applyBorder="1"/>
    <xf numFmtId="0" fontId="6" fillId="0" borderId="0" xfId="0" applyFont="1" applyAlignment="1">
      <alignment vertical="top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0" fillId="0" borderId="0" xfId="0" applyAlignment="1"/>
    <xf numFmtId="0" fontId="0" fillId="4" borderId="0" xfId="0" applyFill="1"/>
    <xf numFmtId="0" fontId="5" fillId="6" borderId="1" xfId="0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/>
    <xf numFmtId="0" fontId="0" fillId="8" borderId="0" xfId="0" applyFill="1"/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0" fillId="8" borderId="1" xfId="0" applyFont="1" applyFill="1" applyBorder="1" applyAlignment="1">
      <alignment horizontal="center" vertical="center"/>
    </xf>
    <xf numFmtId="0" fontId="0" fillId="0" borderId="3" xfId="0" applyBorder="1"/>
    <xf numFmtId="0" fontId="0" fillId="8" borderId="1" xfId="0" applyFill="1" applyBorder="1" applyAlignment="1">
      <alignment horizontal="center" vertical="center"/>
    </xf>
    <xf numFmtId="0" fontId="0" fillId="9" borderId="0" xfId="0" applyFill="1"/>
    <xf numFmtId="0" fontId="0" fillId="2" borderId="1" xfId="0" applyFill="1" applyBorder="1"/>
    <xf numFmtId="0" fontId="10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0" fillId="0" borderId="0" xfId="0" applyBorder="1" applyAlignment="1">
      <alignment horizontal="center" vertical="center"/>
    </xf>
    <xf numFmtId="0" fontId="0" fillId="10" borderId="0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2" fontId="0" fillId="4" borderId="7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0" fillId="4" borderId="0" xfId="0" applyNumberFormat="1" applyFill="1"/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11" borderId="1" xfId="0" applyFill="1" applyBorder="1"/>
    <xf numFmtId="0" fontId="8" fillId="7" borderId="1" xfId="0" applyFont="1" applyFill="1" applyBorder="1" applyAlignment="1">
      <alignment horizontal="left" vertical="top"/>
    </xf>
    <xf numFmtId="0" fontId="8" fillId="7" borderId="1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1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3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0" fillId="11" borderId="1" xfId="0" applyFont="1" applyFill="1" applyBorder="1"/>
    <xf numFmtId="0" fontId="0" fillId="11" borderId="1" xfId="0" applyFill="1" applyBorder="1" applyAlignment="1">
      <alignment horizontal="center" vertical="center"/>
    </xf>
    <xf numFmtId="0" fontId="1" fillId="11" borderId="1" xfId="0" applyFont="1" applyFill="1" applyBorder="1" applyAlignment="1">
      <alignment vertical="center"/>
    </xf>
    <xf numFmtId="0" fontId="0" fillId="11" borderId="1" xfId="0" applyFont="1" applyFill="1" applyBorder="1" applyAlignment="1">
      <alignment horizontal="center" vertical="center"/>
    </xf>
    <xf numFmtId="0" fontId="3" fillId="11" borderId="1" xfId="0" applyFont="1" applyFill="1" applyBorder="1"/>
    <xf numFmtId="0" fontId="0" fillId="4" borderId="1" xfId="0" applyFill="1" applyBorder="1" applyAlignment="1">
      <alignment horizontal="center" vertical="center"/>
    </xf>
    <xf numFmtId="0" fontId="0" fillId="3" borderId="0" xfId="0" applyFill="1" applyBorder="1"/>
    <xf numFmtId="0" fontId="0" fillId="0" borderId="0" xfId="0" applyBorder="1" applyAlignment="1"/>
    <xf numFmtId="2" fontId="0" fillId="0" borderId="1" xfId="0" applyNumberFormat="1" applyBorder="1"/>
    <xf numFmtId="2" fontId="10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/>
    <xf numFmtId="165" fontId="2" fillId="4" borderId="1" xfId="0" applyNumberFormat="1" applyFont="1" applyFill="1" applyBorder="1" applyAlignment="1">
      <alignment horizontal="center" vertical="center"/>
    </xf>
    <xf numFmtId="0" fontId="0" fillId="9" borderId="2" xfId="0" applyFill="1" applyBorder="1" applyAlignment="1">
      <alignment horizontal="right"/>
    </xf>
    <xf numFmtId="0" fontId="0" fillId="12" borderId="1" xfId="0" applyFont="1" applyFill="1" applyBorder="1"/>
    <xf numFmtId="0" fontId="0" fillId="12" borderId="1" xfId="0" applyFill="1" applyBorder="1"/>
    <xf numFmtId="2" fontId="0" fillId="4" borderId="1" xfId="0" applyNumberFormat="1" applyFill="1" applyBorder="1"/>
    <xf numFmtId="165" fontId="0" fillId="0" borderId="0" xfId="0" applyNumberFormat="1"/>
    <xf numFmtId="165" fontId="0" fillId="0" borderId="1" xfId="0" applyNumberFormat="1" applyBorder="1" applyAlignment="1">
      <alignment wrapText="1"/>
    </xf>
    <xf numFmtId="2" fontId="0" fillId="12" borderId="0" xfId="0" applyNumberFormat="1" applyFill="1"/>
    <xf numFmtId="2" fontId="0" fillId="2" borderId="1" xfId="0" applyNumberFormat="1" applyFill="1" applyBorder="1"/>
    <xf numFmtId="2" fontId="0" fillId="13" borderId="0" xfId="0" applyNumberFormat="1" applyFill="1"/>
    <xf numFmtId="2" fontId="6" fillId="2" borderId="1" xfId="0" applyNumberFormat="1" applyFont="1" applyFill="1" applyBorder="1"/>
    <xf numFmtId="2" fontId="0" fillId="7" borderId="1" xfId="0" applyNumberFormat="1" applyFill="1" applyBorder="1"/>
    <xf numFmtId="2" fontId="17" fillId="7" borderId="1" xfId="0" applyNumberFormat="1" applyFont="1" applyFill="1" applyBorder="1"/>
    <xf numFmtId="2" fontId="18" fillId="2" borderId="1" xfId="0" applyNumberFormat="1" applyFont="1" applyFill="1" applyBorder="1"/>
    <xf numFmtId="0" fontId="5" fillId="0" borderId="1" xfId="0" applyFont="1" applyBorder="1" applyAlignment="1">
      <alignment horizontal="center"/>
    </xf>
    <xf numFmtId="164" fontId="0" fillId="4" borderId="1" xfId="0" applyNumberFormat="1" applyFill="1" applyBorder="1" applyAlignment="1">
      <alignment horizontal="center" vertical="center"/>
    </xf>
    <xf numFmtId="165" fontId="0" fillId="0" borderId="0" xfId="0" applyNumberFormat="1" applyBorder="1"/>
    <xf numFmtId="0" fontId="0" fillId="0" borderId="0" xfId="0" applyFill="1" applyBorder="1"/>
    <xf numFmtId="0" fontId="5" fillId="0" borderId="1" xfId="0" applyFont="1" applyBorder="1" applyAlignment="1">
      <alignment vertical="top"/>
    </xf>
    <xf numFmtId="0" fontId="14" fillId="5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 shrinkToFit="1"/>
    </xf>
    <xf numFmtId="0" fontId="15" fillId="0" borderId="0" xfId="0" applyFont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2</xdr:row>
      <xdr:rowOff>161925</xdr:rowOff>
    </xdr:from>
    <xdr:to>
      <xdr:col>8</xdr:col>
      <xdr:colOff>66675</xdr:colOff>
      <xdr:row>6</xdr:row>
      <xdr:rowOff>9525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552450"/>
          <a:ext cx="120967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10</xdr:row>
      <xdr:rowOff>104775</xdr:rowOff>
    </xdr:from>
    <xdr:to>
      <xdr:col>2</xdr:col>
      <xdr:colOff>476250</xdr:colOff>
      <xdr:row>12</xdr:row>
      <xdr:rowOff>152400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09775"/>
          <a:ext cx="140970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47625</xdr:colOff>
      <xdr:row>10</xdr:row>
      <xdr:rowOff>28575</xdr:rowOff>
    </xdr:from>
    <xdr:to>
      <xdr:col>7</xdr:col>
      <xdr:colOff>352425</xdr:colOff>
      <xdr:row>12</xdr:row>
      <xdr:rowOff>123825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1933575"/>
          <a:ext cx="21336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1</xdr:row>
      <xdr:rowOff>66675</xdr:rowOff>
    </xdr:from>
    <xdr:to>
      <xdr:col>10</xdr:col>
      <xdr:colOff>9525</xdr:colOff>
      <xdr:row>3</xdr:row>
      <xdr:rowOff>114300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257175"/>
          <a:ext cx="16954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123825</xdr:colOff>
      <xdr:row>4</xdr:row>
      <xdr:rowOff>66675</xdr:rowOff>
    </xdr:from>
    <xdr:to>
      <xdr:col>9</xdr:col>
      <xdr:colOff>390525</xdr:colOff>
      <xdr:row>6</xdr:row>
      <xdr:rowOff>114300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828675"/>
          <a:ext cx="148590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95250</xdr:colOff>
      <xdr:row>8</xdr:row>
      <xdr:rowOff>57150</xdr:rowOff>
    </xdr:from>
    <xdr:to>
      <xdr:col>9</xdr:col>
      <xdr:colOff>342900</xdr:colOff>
      <xdr:row>10</xdr:row>
      <xdr:rowOff>104775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581150"/>
          <a:ext cx="14668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600075</xdr:colOff>
      <xdr:row>4</xdr:row>
      <xdr:rowOff>66675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42576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3</xdr:col>
      <xdr:colOff>95250</xdr:colOff>
      <xdr:row>9</xdr:row>
      <xdr:rowOff>76200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0"/>
          <a:ext cx="192405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47625</xdr:colOff>
      <xdr:row>1</xdr:row>
      <xdr:rowOff>66675</xdr:rowOff>
    </xdr:from>
    <xdr:to>
      <xdr:col>11</xdr:col>
      <xdr:colOff>333375</xdr:colOff>
      <xdr:row>3</xdr:row>
      <xdr:rowOff>123825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57175"/>
          <a:ext cx="15049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</xdr:row>
      <xdr:rowOff>28575</xdr:rowOff>
    </xdr:from>
    <xdr:to>
      <xdr:col>1</xdr:col>
      <xdr:colOff>447675</xdr:colOff>
      <xdr:row>6</xdr:row>
      <xdr:rowOff>180975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81075"/>
          <a:ext cx="8382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4</xdr:row>
      <xdr:rowOff>0</xdr:rowOff>
    </xdr:from>
    <xdr:to>
      <xdr:col>7</xdr:col>
      <xdr:colOff>400050</xdr:colOff>
      <xdr:row>5</xdr:row>
      <xdr:rowOff>19050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762000"/>
          <a:ext cx="10096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11</xdr:row>
      <xdr:rowOff>123825</xdr:rowOff>
    </xdr:from>
    <xdr:to>
      <xdr:col>2</xdr:col>
      <xdr:colOff>38100</xdr:colOff>
      <xdr:row>13</xdr:row>
      <xdr:rowOff>85725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219325"/>
          <a:ext cx="11906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123825</xdr:colOff>
      <xdr:row>11</xdr:row>
      <xdr:rowOff>28575</xdr:rowOff>
    </xdr:from>
    <xdr:to>
      <xdr:col>9</xdr:col>
      <xdr:colOff>38100</xdr:colOff>
      <xdr:row>12</xdr:row>
      <xdr:rowOff>47625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2124075"/>
          <a:ext cx="1743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D13" sqref="D13"/>
    </sheetView>
  </sheetViews>
  <sheetFormatPr defaultRowHeight="15" x14ac:dyDescent="0.25"/>
  <cols>
    <col min="1" max="1" width="50.42578125" customWidth="1"/>
    <col min="2" max="2" width="19.28515625" customWidth="1"/>
    <col min="3" max="3" width="14.28515625" customWidth="1"/>
    <col min="5" max="5" width="17.7109375" customWidth="1"/>
  </cols>
  <sheetData>
    <row r="1" spans="1:6" ht="23.25" x14ac:dyDescent="0.35">
      <c r="A1" s="108" t="s">
        <v>40</v>
      </c>
      <c r="B1" s="108"/>
      <c r="C1" s="108"/>
      <c r="D1" s="28"/>
      <c r="E1" s="28"/>
      <c r="F1" s="28"/>
    </row>
    <row r="2" spans="1:6" ht="17.25" customHeight="1" x14ac:dyDescent="0.25">
      <c r="A2" s="107" t="s">
        <v>52</v>
      </c>
      <c r="B2" s="107"/>
      <c r="C2" s="25">
        <v>1</v>
      </c>
      <c r="D2" s="6"/>
      <c r="E2" s="6"/>
      <c r="F2" s="6"/>
    </row>
    <row r="3" spans="1:6" ht="15.75" x14ac:dyDescent="0.25">
      <c r="A3" s="10" t="s">
        <v>41</v>
      </c>
      <c r="B3" s="13"/>
      <c r="C3" s="26">
        <f>ROUND(B3/100,2)</f>
        <v>0</v>
      </c>
      <c r="D3" s="6"/>
      <c r="E3" s="6"/>
      <c r="F3" s="6"/>
    </row>
    <row r="4" spans="1:6" ht="15.75" x14ac:dyDescent="0.25">
      <c r="A4" s="10" t="s">
        <v>42</v>
      </c>
      <c r="B4" s="13"/>
      <c r="C4" s="27">
        <f>ROUND(B4/100,3)</f>
        <v>0</v>
      </c>
      <c r="D4" s="6"/>
      <c r="E4" s="6"/>
      <c r="F4" s="6"/>
    </row>
    <row r="5" spans="1:6" ht="15.75" customHeight="1" x14ac:dyDescent="0.25">
      <c r="A5" s="10" t="s">
        <v>43</v>
      </c>
      <c r="B5" s="13"/>
      <c r="C5" s="26">
        <f t="shared" ref="C5:C13" si="0">ROUND(B5/100,2)</f>
        <v>0</v>
      </c>
      <c r="D5" s="6"/>
      <c r="E5" s="6"/>
      <c r="F5" s="6"/>
    </row>
    <row r="6" spans="1:6" ht="15.75" x14ac:dyDescent="0.25">
      <c r="A6" s="10" t="s">
        <v>44</v>
      </c>
      <c r="B6" s="13"/>
      <c r="C6" s="26">
        <f t="shared" si="0"/>
        <v>0</v>
      </c>
      <c r="D6" s="6"/>
      <c r="E6" s="6"/>
      <c r="F6" s="6"/>
    </row>
    <row r="7" spans="1:6" ht="17.25" customHeight="1" x14ac:dyDescent="0.25">
      <c r="A7" s="10" t="s">
        <v>45</v>
      </c>
      <c r="B7" s="13"/>
      <c r="C7" s="26">
        <f t="shared" si="0"/>
        <v>0</v>
      </c>
      <c r="D7" s="6"/>
      <c r="E7" s="6"/>
      <c r="F7" s="6"/>
    </row>
    <row r="8" spans="1:6" ht="33.75" customHeight="1" x14ac:dyDescent="0.25">
      <c r="A8" s="10" t="s">
        <v>46</v>
      </c>
      <c r="B8" s="13"/>
      <c r="C8" s="26">
        <f t="shared" si="0"/>
        <v>0</v>
      </c>
      <c r="D8" s="6"/>
      <c r="E8" s="6"/>
      <c r="F8" s="6"/>
    </row>
    <row r="9" spans="1:6" ht="19.5" customHeight="1" x14ac:dyDescent="0.25">
      <c r="A9" s="10" t="s">
        <v>47</v>
      </c>
      <c r="B9" s="13"/>
      <c r="C9" s="26">
        <f t="shared" si="0"/>
        <v>0</v>
      </c>
      <c r="D9" s="6"/>
      <c r="E9" s="6"/>
      <c r="F9" s="6"/>
    </row>
    <row r="10" spans="1:6" ht="16.5" customHeight="1" x14ac:dyDescent="0.25">
      <c r="A10" s="10" t="s">
        <v>48</v>
      </c>
      <c r="B10" s="13"/>
      <c r="C10" s="26">
        <f t="shared" si="0"/>
        <v>0</v>
      </c>
      <c r="D10" s="6"/>
      <c r="E10" s="6"/>
      <c r="F10" s="6"/>
    </row>
    <row r="11" spans="1:6" ht="15.75" x14ac:dyDescent="0.25">
      <c r="A11" s="10" t="s">
        <v>49</v>
      </c>
      <c r="B11" s="13"/>
      <c r="C11" s="27">
        <f>ROUND(B11/100,3)</f>
        <v>0</v>
      </c>
      <c r="D11" s="6"/>
      <c r="E11" s="6"/>
      <c r="F11" s="6"/>
    </row>
    <row r="12" spans="1:6" ht="15.75" x14ac:dyDescent="0.25">
      <c r="A12" s="10" t="s">
        <v>50</v>
      </c>
      <c r="B12" s="13"/>
      <c r="C12" s="26">
        <f t="shared" si="0"/>
        <v>0</v>
      </c>
      <c r="D12" s="6"/>
      <c r="E12" s="6"/>
      <c r="F12" s="6"/>
    </row>
    <row r="13" spans="1:6" ht="14.25" customHeight="1" x14ac:dyDescent="0.25">
      <c r="A13" s="10" t="s">
        <v>51</v>
      </c>
      <c r="B13" s="13"/>
      <c r="C13" s="26">
        <f t="shared" si="0"/>
        <v>0</v>
      </c>
      <c r="D13" s="6"/>
      <c r="E13" s="6"/>
      <c r="F13" s="6"/>
    </row>
    <row r="15" spans="1:6" x14ac:dyDescent="0.25">
      <c r="E15" s="82"/>
    </row>
    <row r="16" spans="1:6" x14ac:dyDescent="0.25">
      <c r="E16" s="82"/>
    </row>
    <row r="17" spans="2:7" x14ac:dyDescent="0.25">
      <c r="E17" s="82"/>
    </row>
    <row r="18" spans="2:7" x14ac:dyDescent="0.25">
      <c r="B18" s="109" t="s">
        <v>69</v>
      </c>
      <c r="C18" s="110"/>
      <c r="E18" s="82"/>
      <c r="G18">
        <v>2</v>
      </c>
    </row>
    <row r="19" spans="2:7" x14ac:dyDescent="0.25">
      <c r="B19" s="81">
        <v>2</v>
      </c>
      <c r="C19" s="81">
        <v>42.89</v>
      </c>
      <c r="E19" s="82"/>
      <c r="G19">
        <v>3</v>
      </c>
    </row>
    <row r="20" spans="2:7" x14ac:dyDescent="0.25">
      <c r="B20" s="81">
        <v>3</v>
      </c>
      <c r="C20" s="81">
        <v>45.55</v>
      </c>
      <c r="E20" s="82"/>
      <c r="G20">
        <v>4</v>
      </c>
    </row>
    <row r="21" spans="2:7" x14ac:dyDescent="0.25">
      <c r="B21" s="81">
        <v>4</v>
      </c>
      <c r="C21" s="81">
        <v>48.51</v>
      </c>
      <c r="E21" s="82"/>
      <c r="G21">
        <v>5</v>
      </c>
    </row>
    <row r="22" spans="2:7" x14ac:dyDescent="0.25">
      <c r="B22" s="81">
        <v>5</v>
      </c>
      <c r="C22" s="81">
        <v>51.17</v>
      </c>
      <c r="E22" s="82"/>
    </row>
    <row r="23" spans="2:7" x14ac:dyDescent="0.25">
      <c r="B23" s="81">
        <v>6</v>
      </c>
      <c r="C23" s="81">
        <v>53.84</v>
      </c>
      <c r="E23" s="82"/>
    </row>
    <row r="24" spans="2:7" x14ac:dyDescent="0.25">
      <c r="E24" s="82"/>
    </row>
  </sheetData>
  <mergeCells count="3">
    <mergeCell ref="A2:B2"/>
    <mergeCell ref="A1:C1"/>
    <mergeCell ref="B18:C18"/>
  </mergeCells>
  <pageMargins left="0.7" right="0.7" top="0.75" bottom="0.75" header="0.3" footer="0.3"/>
  <pageSetup paperSize="9" orientation="portrait" r:id="rId1"/>
  <ignoredErrors>
    <ignoredError sqref="C4 C1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F17" sqref="F17"/>
    </sheetView>
  </sheetViews>
  <sheetFormatPr defaultRowHeight="15" x14ac:dyDescent="0.25"/>
  <cols>
    <col min="1" max="1" width="58" customWidth="1"/>
    <col min="2" max="2" width="20.7109375" customWidth="1"/>
  </cols>
  <sheetData>
    <row r="1" spans="1:8" x14ac:dyDescent="0.25">
      <c r="A1" s="140" t="s">
        <v>87</v>
      </c>
      <c r="B1" s="140"/>
      <c r="C1" s="140"/>
      <c r="D1" s="140"/>
      <c r="E1" s="140"/>
      <c r="F1" s="140"/>
      <c r="G1" s="140"/>
      <c r="H1" s="140"/>
    </row>
    <row r="3" spans="1:8" x14ac:dyDescent="0.25">
      <c r="A3" s="58" t="s">
        <v>88</v>
      </c>
      <c r="B3" s="58" t="s">
        <v>9</v>
      </c>
    </row>
    <row r="4" spans="1:8" x14ac:dyDescent="0.25">
      <c r="A4" s="1" t="s">
        <v>89</v>
      </c>
      <c r="B4" s="84">
        <f>'Т-ЗВ'!B4</f>
        <v>0</v>
      </c>
    </row>
    <row r="5" spans="1:8" x14ac:dyDescent="0.25">
      <c r="A5" s="1" t="s">
        <v>90</v>
      </c>
      <c r="B5" s="84">
        <f>'Т-ЗВ'!B5</f>
        <v>0</v>
      </c>
    </row>
    <row r="6" spans="1:8" x14ac:dyDescent="0.25">
      <c r="A6" s="1" t="s">
        <v>53</v>
      </c>
      <c r="B6" s="1">
        <f>'Т-ЗВ'!B7</f>
        <v>0</v>
      </c>
    </row>
    <row r="7" spans="1:8" x14ac:dyDescent="0.25">
      <c r="A7" s="1" t="s">
        <v>92</v>
      </c>
      <c r="B7" s="1">
        <f>'Т-ЗВ'!B8</f>
        <v>0</v>
      </c>
    </row>
    <row r="8" spans="1:8" x14ac:dyDescent="0.25">
      <c r="A8" s="1" t="s">
        <v>91</v>
      </c>
      <c r="B8" s="1">
        <f>Енергія!C4</f>
        <v>0</v>
      </c>
    </row>
    <row r="9" spans="1:8" x14ac:dyDescent="0.25">
      <c r="A9" s="60" t="s">
        <v>93</v>
      </c>
      <c r="B9" s="100">
        <f>B4+B5+B6-B7+B8</f>
        <v>0</v>
      </c>
    </row>
    <row r="10" spans="1:8" x14ac:dyDescent="0.25">
      <c r="A10" s="1" t="s">
        <v>94</v>
      </c>
      <c r="B10" s="84">
        <f>Осн.зарплата!E18</f>
        <v>0</v>
      </c>
    </row>
    <row r="11" spans="1:8" x14ac:dyDescent="0.25">
      <c r="A11" s="1" t="s">
        <v>74</v>
      </c>
      <c r="B11" s="84">
        <f>Дод.зарплата_Соц.страх!F4</f>
        <v>0</v>
      </c>
    </row>
    <row r="12" spans="1:8" x14ac:dyDescent="0.25">
      <c r="A12" s="1" t="s">
        <v>95</v>
      </c>
      <c r="B12" s="1">
        <f>Дод.зарплата_Соц.страх!F8</f>
        <v>0</v>
      </c>
    </row>
    <row r="13" spans="1:8" x14ac:dyDescent="0.25">
      <c r="A13" s="1" t="s">
        <v>96</v>
      </c>
      <c r="B13" s="84">
        <f>ВУЕО_ЗВВ_ЗГВ!F4</f>
        <v>0</v>
      </c>
    </row>
    <row r="14" spans="1:8" x14ac:dyDescent="0.25">
      <c r="A14" s="1" t="s">
        <v>97</v>
      </c>
      <c r="B14" s="84">
        <f>ВУЕО_ЗВВ_ЗГВ!F8</f>
        <v>0</v>
      </c>
    </row>
    <row r="15" spans="1:8" x14ac:dyDescent="0.25">
      <c r="A15" s="61" t="s">
        <v>98</v>
      </c>
      <c r="B15" s="100">
        <f>B9+B10+B11+B12+B13+B14</f>
        <v>0</v>
      </c>
    </row>
    <row r="16" spans="1:8" x14ac:dyDescent="0.25">
      <c r="A16" s="1" t="s">
        <v>99</v>
      </c>
      <c r="B16" s="84">
        <f>ВУЕО_ЗВВ_ЗГВ!F12</f>
        <v>0</v>
      </c>
    </row>
    <row r="17" spans="1:2" x14ac:dyDescent="0.25">
      <c r="A17" s="1" t="s">
        <v>100</v>
      </c>
      <c r="B17" s="84">
        <f>Собівартість!N9</f>
        <v>0</v>
      </c>
    </row>
    <row r="18" spans="1:2" ht="18.75" x14ac:dyDescent="0.3">
      <c r="A18" s="61" t="s">
        <v>101</v>
      </c>
      <c r="B18" s="101">
        <f>B15+B16+B17</f>
        <v>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K17" sqref="K17"/>
    </sheetView>
  </sheetViews>
  <sheetFormatPr defaultRowHeight="15" x14ac:dyDescent="0.25"/>
  <cols>
    <col min="12" max="12" width="9.85546875" bestFit="1" customWidth="1"/>
  </cols>
  <sheetData>
    <row r="1" spans="1:12" x14ac:dyDescent="0.25">
      <c r="A1" s="141" t="s">
        <v>102</v>
      </c>
      <c r="B1" s="141"/>
      <c r="C1" s="141"/>
      <c r="D1" s="141"/>
      <c r="E1" s="141"/>
      <c r="F1" s="141"/>
      <c r="G1" s="141"/>
      <c r="H1" s="141"/>
    </row>
    <row r="3" spans="1:12" x14ac:dyDescent="0.25">
      <c r="A3" s="8" t="s">
        <v>104</v>
      </c>
      <c r="D3" s="37">
        <f>ROUND(Калькуляція!B18*Ціна!C5,2)</f>
        <v>0</v>
      </c>
      <c r="G3" s="140" t="s">
        <v>105</v>
      </c>
      <c r="H3" s="140"/>
      <c r="I3" s="140"/>
      <c r="J3" s="140"/>
      <c r="K3" s="97">
        <f>E6+D3</f>
        <v>0</v>
      </c>
    </row>
    <row r="5" spans="1:12" x14ac:dyDescent="0.25">
      <c r="A5" s="142" t="s">
        <v>103</v>
      </c>
      <c r="B5" s="142"/>
      <c r="C5" s="100">
        <f>ЗАВДАННЯ!C12</f>
        <v>0</v>
      </c>
    </row>
    <row r="6" spans="1:12" x14ac:dyDescent="0.25">
      <c r="E6" s="96">
        <f>Калькуляція!B18</f>
        <v>0</v>
      </c>
    </row>
    <row r="10" spans="1:12" ht="21" x14ac:dyDescent="0.35">
      <c r="A10" s="8" t="s">
        <v>106</v>
      </c>
      <c r="D10" s="37">
        <f>ROUND(K3*ЗАВДАННЯ!C13,2)</f>
        <v>0</v>
      </c>
      <c r="G10" s="8" t="s">
        <v>107</v>
      </c>
      <c r="L10" s="102">
        <f>K3+D10</f>
        <v>0</v>
      </c>
    </row>
  </sheetData>
  <mergeCells count="3">
    <mergeCell ref="A1:H1"/>
    <mergeCell ref="A5:B5"/>
    <mergeCell ref="G3:J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C4" sqref="C4:C15"/>
    </sheetView>
  </sheetViews>
  <sheetFormatPr defaultRowHeight="15" x14ac:dyDescent="0.25"/>
  <cols>
    <col min="1" max="1" width="39.85546875" customWidth="1"/>
    <col min="2" max="2" width="25.28515625" customWidth="1"/>
    <col min="3" max="3" width="16.28515625" customWidth="1"/>
    <col min="4" max="4" width="24" customWidth="1"/>
    <col min="7" max="8" width="11.85546875" customWidth="1"/>
  </cols>
  <sheetData>
    <row r="1" spans="1:11" ht="33.75" customHeight="1" x14ac:dyDescent="0.25">
      <c r="A1" s="114" t="s">
        <v>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18.75" customHeight="1" x14ac:dyDescent="0.25">
      <c r="A2" s="115" t="s">
        <v>25</v>
      </c>
      <c r="B2" s="116" t="s">
        <v>2</v>
      </c>
      <c r="C2" s="117" t="s">
        <v>0</v>
      </c>
      <c r="D2" s="116" t="s">
        <v>3</v>
      </c>
    </row>
    <row r="3" spans="1:11" ht="15.75" customHeight="1" x14ac:dyDescent="0.25">
      <c r="A3" s="115"/>
      <c r="B3" s="116"/>
      <c r="C3" s="117"/>
      <c r="D3" s="115"/>
    </row>
    <row r="4" spans="1:11" ht="15.75" x14ac:dyDescent="0.25">
      <c r="A4" s="9" t="s">
        <v>21</v>
      </c>
      <c r="B4" s="88"/>
      <c r="C4" s="111">
        <f>ЗАВДАННЯ!C2</f>
        <v>1</v>
      </c>
      <c r="D4" s="12">
        <f>B4*$C$4</f>
        <v>0</v>
      </c>
      <c r="F4" s="63"/>
      <c r="G4" s="105"/>
    </row>
    <row r="5" spans="1:11" ht="15.75" x14ac:dyDescent="0.25">
      <c r="A5" s="9" t="s">
        <v>22</v>
      </c>
      <c r="B5" s="88"/>
      <c r="C5" s="112"/>
      <c r="D5" s="12">
        <f t="shared" ref="D5:D14" si="0">B5*$C$4</f>
        <v>0</v>
      </c>
      <c r="F5" s="63"/>
      <c r="G5" s="105"/>
    </row>
    <row r="6" spans="1:11" ht="15.75" x14ac:dyDescent="0.25">
      <c r="A6" s="9" t="s">
        <v>135</v>
      </c>
      <c r="B6" s="88"/>
      <c r="C6" s="112"/>
      <c r="D6" s="12">
        <f t="shared" si="0"/>
        <v>0</v>
      </c>
      <c r="F6" s="63"/>
      <c r="G6" s="105"/>
    </row>
    <row r="7" spans="1:11" ht="15.75" x14ac:dyDescent="0.25">
      <c r="A7" s="9" t="s">
        <v>23</v>
      </c>
      <c r="B7" s="88"/>
      <c r="C7" s="112"/>
      <c r="D7" s="12">
        <f t="shared" si="0"/>
        <v>0</v>
      </c>
      <c r="F7" s="63"/>
      <c r="G7" s="105"/>
    </row>
    <row r="8" spans="1:11" ht="15.75" x14ac:dyDescent="0.25">
      <c r="A8" s="9" t="s">
        <v>136</v>
      </c>
      <c r="B8" s="88"/>
      <c r="C8" s="112"/>
      <c r="D8" s="12">
        <f t="shared" si="0"/>
        <v>0</v>
      </c>
      <c r="F8" s="83"/>
      <c r="G8" s="105"/>
    </row>
    <row r="9" spans="1:11" ht="15.75" x14ac:dyDescent="0.25">
      <c r="A9" s="9" t="s">
        <v>137</v>
      </c>
      <c r="B9" s="88"/>
      <c r="C9" s="112"/>
      <c r="D9" s="12">
        <f t="shared" si="0"/>
        <v>0</v>
      </c>
      <c r="F9" s="83"/>
      <c r="G9" s="105"/>
    </row>
    <row r="10" spans="1:11" ht="16.5" customHeight="1" x14ac:dyDescent="0.25">
      <c r="A10" s="10" t="s">
        <v>24</v>
      </c>
      <c r="B10" s="88"/>
      <c r="C10" s="112"/>
      <c r="D10" s="12">
        <f t="shared" si="0"/>
        <v>0</v>
      </c>
      <c r="F10" s="83"/>
      <c r="G10" s="105"/>
    </row>
    <row r="11" spans="1:11" ht="16.5" customHeight="1" x14ac:dyDescent="0.25">
      <c r="A11" s="10" t="s">
        <v>138</v>
      </c>
      <c r="B11" s="88"/>
      <c r="C11" s="112"/>
      <c r="D11" s="12">
        <f t="shared" si="0"/>
        <v>0</v>
      </c>
      <c r="F11" s="83"/>
      <c r="G11" s="105"/>
    </row>
    <row r="12" spans="1:11" ht="15.75" x14ac:dyDescent="0.25">
      <c r="A12" s="10" t="s">
        <v>139</v>
      </c>
      <c r="B12" s="88"/>
      <c r="C12" s="112"/>
      <c r="D12" s="12">
        <f t="shared" si="0"/>
        <v>0</v>
      </c>
      <c r="F12" s="63"/>
      <c r="G12" s="105"/>
    </row>
    <row r="13" spans="1:11" ht="15.75" x14ac:dyDescent="0.25">
      <c r="A13" s="10" t="s">
        <v>140</v>
      </c>
      <c r="B13" s="88"/>
      <c r="C13" s="112"/>
      <c r="D13" s="12">
        <f t="shared" si="0"/>
        <v>0</v>
      </c>
      <c r="F13" s="63"/>
      <c r="G13" s="105"/>
    </row>
    <row r="14" spans="1:11" ht="15.75" x14ac:dyDescent="0.25">
      <c r="A14" s="10" t="s">
        <v>141</v>
      </c>
      <c r="B14" s="88"/>
      <c r="C14" s="112"/>
      <c r="D14" s="12">
        <f t="shared" si="0"/>
        <v>0</v>
      </c>
      <c r="F14" s="63"/>
      <c r="G14" s="105"/>
    </row>
    <row r="15" spans="1:11" ht="15.75" x14ac:dyDescent="0.25">
      <c r="A15" s="11" t="s">
        <v>18</v>
      </c>
      <c r="B15" s="89">
        <f>SUM(B4:B14)</f>
        <v>0</v>
      </c>
      <c r="C15" s="113"/>
      <c r="D15" s="12">
        <f>SUM(D4:D14)</f>
        <v>0</v>
      </c>
      <c r="F15" s="63"/>
      <c r="G15" s="63"/>
    </row>
    <row r="16" spans="1:11" x14ac:dyDescent="0.25">
      <c r="G16" s="83"/>
      <c r="H16" s="83"/>
    </row>
    <row r="17" spans="7:8" x14ac:dyDescent="0.25">
      <c r="G17" s="83"/>
      <c r="H17" s="83"/>
    </row>
    <row r="18" spans="7:8" x14ac:dyDescent="0.25">
      <c r="G18" s="83"/>
      <c r="H18" s="83"/>
    </row>
    <row r="19" spans="7:8" x14ac:dyDescent="0.25">
      <c r="G19" s="83"/>
      <c r="H19" s="83"/>
    </row>
    <row r="20" spans="7:8" x14ac:dyDescent="0.25">
      <c r="G20" s="83"/>
      <c r="H20" s="83"/>
    </row>
    <row r="21" spans="7:8" x14ac:dyDescent="0.25">
      <c r="G21" s="83"/>
      <c r="H21" s="83"/>
    </row>
    <row r="22" spans="7:8" x14ac:dyDescent="0.25">
      <c r="G22" s="83"/>
      <c r="H22" s="83"/>
    </row>
    <row r="23" spans="7:8" x14ac:dyDescent="0.25">
      <c r="G23" s="83"/>
      <c r="H23" s="83"/>
    </row>
    <row r="24" spans="7:8" x14ac:dyDescent="0.25">
      <c r="G24" s="83"/>
      <c r="H24" s="83"/>
    </row>
    <row r="25" spans="7:8" x14ac:dyDescent="0.25">
      <c r="G25" s="83"/>
      <c r="H25" s="83"/>
    </row>
    <row r="26" spans="7:8" x14ac:dyDescent="0.25">
      <c r="G26" s="63"/>
      <c r="H26" s="63"/>
    </row>
  </sheetData>
  <mergeCells count="6">
    <mergeCell ref="C4:C15"/>
    <mergeCell ref="A1:K1"/>
    <mergeCell ref="A2:A3"/>
    <mergeCell ref="B2:B3"/>
    <mergeCell ref="C2:C3"/>
    <mergeCell ref="D2:D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opLeftCell="A4" workbookViewId="0">
      <selection activeCell="G15" sqref="G15"/>
    </sheetView>
  </sheetViews>
  <sheetFormatPr defaultRowHeight="15" x14ac:dyDescent="0.25"/>
  <cols>
    <col min="1" max="1" width="21.85546875" customWidth="1"/>
    <col min="2" max="2" width="16.140625" customWidth="1"/>
    <col min="3" max="3" width="17" customWidth="1"/>
    <col min="4" max="4" width="13.28515625" customWidth="1"/>
    <col min="5" max="5" width="17.5703125" customWidth="1"/>
    <col min="6" max="6" width="18.7109375" customWidth="1"/>
    <col min="9" max="9" width="34.5703125" customWidth="1"/>
    <col min="10" max="10" width="20.140625" customWidth="1"/>
    <col min="11" max="11" width="14.85546875" customWidth="1"/>
    <col min="12" max="12" width="21.5703125" customWidth="1"/>
  </cols>
  <sheetData>
    <row r="1" spans="1:20" ht="38.25" customHeight="1" x14ac:dyDescent="0.25">
      <c r="A1" s="17" t="s">
        <v>20</v>
      </c>
    </row>
    <row r="2" spans="1:20" ht="31.5" x14ac:dyDescent="0.25">
      <c r="A2" s="13" t="s">
        <v>4</v>
      </c>
      <c r="B2" s="13" t="s">
        <v>5</v>
      </c>
      <c r="C2" s="13" t="s">
        <v>6</v>
      </c>
      <c r="D2" s="13" t="s">
        <v>7</v>
      </c>
      <c r="E2" s="13" t="s">
        <v>8</v>
      </c>
      <c r="F2" s="13" t="s">
        <v>9</v>
      </c>
      <c r="I2" s="118"/>
      <c r="J2" s="118"/>
      <c r="K2" s="118"/>
      <c r="L2" s="118"/>
      <c r="M2" s="118"/>
      <c r="N2" s="118"/>
      <c r="O2" s="64"/>
      <c r="P2" s="64"/>
      <c r="Q2" s="64"/>
      <c r="R2" s="65"/>
      <c r="S2" s="63"/>
      <c r="T2" s="63"/>
    </row>
    <row r="3" spans="1:20" ht="15.75" x14ac:dyDescent="0.25">
      <c r="A3" s="120" t="s">
        <v>10</v>
      </c>
      <c r="B3" s="120"/>
      <c r="C3" s="120"/>
      <c r="D3" s="120"/>
      <c r="E3" s="120"/>
      <c r="F3" s="120"/>
      <c r="I3" s="66"/>
      <c r="J3" s="66"/>
      <c r="K3" s="66"/>
      <c r="L3" s="66"/>
      <c r="M3" s="67"/>
      <c r="N3" s="67"/>
      <c r="O3" s="40"/>
      <c r="P3" s="40"/>
      <c r="Q3" s="40"/>
      <c r="R3" s="63"/>
      <c r="S3" s="63"/>
      <c r="T3" s="63"/>
    </row>
    <row r="4" spans="1:20" x14ac:dyDescent="0.25">
      <c r="A4" s="1"/>
      <c r="B4" s="14"/>
      <c r="C4" s="14"/>
      <c r="D4" s="14"/>
      <c r="E4" s="7"/>
      <c r="F4" s="45">
        <f>ROUND(D4*E4,2)</f>
        <v>0</v>
      </c>
      <c r="I4" s="68"/>
      <c r="J4" s="66"/>
      <c r="K4" s="40"/>
      <c r="L4" s="40"/>
      <c r="M4" s="40"/>
      <c r="N4" s="40"/>
      <c r="O4" s="63"/>
      <c r="P4" s="63"/>
      <c r="Q4" s="63"/>
      <c r="R4" s="63"/>
      <c r="S4" s="63"/>
      <c r="T4" s="63"/>
    </row>
    <row r="5" spans="1:20" x14ac:dyDescent="0.25">
      <c r="A5" s="1"/>
      <c r="B5" s="14"/>
      <c r="C5" s="14"/>
      <c r="D5" s="14"/>
      <c r="E5" s="7"/>
      <c r="F5" s="45">
        <f t="shared" ref="F5:F6" si="0">ROUND(D5*E5,2)</f>
        <v>0</v>
      </c>
      <c r="I5" s="63"/>
      <c r="J5" s="40"/>
      <c r="K5" s="40"/>
      <c r="L5" s="40"/>
      <c r="M5" s="40"/>
      <c r="N5" s="69"/>
      <c r="O5" s="69"/>
      <c r="P5" s="69"/>
      <c r="Q5" s="69"/>
      <c r="R5" s="70"/>
      <c r="S5" s="63"/>
      <c r="T5" s="63"/>
    </row>
    <row r="6" spans="1:20" x14ac:dyDescent="0.25">
      <c r="A6" s="1"/>
      <c r="B6" s="14"/>
      <c r="C6" s="14"/>
      <c r="D6" s="14"/>
      <c r="E6" s="15"/>
      <c r="F6" s="45">
        <f t="shared" si="0"/>
        <v>0</v>
      </c>
      <c r="I6" s="63"/>
      <c r="J6" s="40"/>
      <c r="K6" s="40"/>
      <c r="L6" s="40"/>
      <c r="M6" s="63"/>
      <c r="N6" s="71"/>
      <c r="O6" s="72"/>
      <c r="P6" s="72"/>
      <c r="Q6" s="72"/>
      <c r="R6" s="63"/>
      <c r="S6" s="63"/>
      <c r="T6" s="63"/>
    </row>
    <row r="7" spans="1:20" x14ac:dyDescent="0.25">
      <c r="A7" s="16" t="s">
        <v>28</v>
      </c>
      <c r="B7" s="3"/>
      <c r="C7" s="4"/>
      <c r="D7" s="4"/>
      <c r="E7" s="5"/>
      <c r="F7" s="45">
        <f>SUM(F4:F6)</f>
        <v>0</v>
      </c>
      <c r="I7" s="63"/>
      <c r="J7" s="40"/>
      <c r="K7" s="40"/>
      <c r="L7" s="40"/>
      <c r="M7" s="63"/>
      <c r="N7" s="63"/>
      <c r="O7" s="72"/>
      <c r="P7" s="72"/>
      <c r="Q7" s="72"/>
      <c r="R7" s="63"/>
      <c r="S7" s="63"/>
      <c r="T7" s="63"/>
    </row>
    <row r="8" spans="1:20" ht="15.75" x14ac:dyDescent="0.25">
      <c r="A8" s="121" t="s">
        <v>17</v>
      </c>
      <c r="B8" s="122"/>
      <c r="C8" s="122"/>
      <c r="D8" s="122"/>
      <c r="E8" s="122"/>
      <c r="F8" s="123"/>
      <c r="I8" s="63"/>
      <c r="J8" s="40"/>
      <c r="K8" s="40"/>
      <c r="L8" s="40"/>
      <c r="M8" s="63"/>
      <c r="N8" s="63"/>
      <c r="O8" s="63"/>
      <c r="P8" s="63"/>
      <c r="Q8" s="63"/>
      <c r="R8" s="63"/>
      <c r="S8" s="63"/>
      <c r="T8" s="63"/>
    </row>
    <row r="9" spans="1:20" ht="15.75" x14ac:dyDescent="0.25">
      <c r="A9" s="18"/>
      <c r="B9" s="13"/>
      <c r="C9" s="13"/>
      <c r="D9" s="13"/>
      <c r="E9" s="42"/>
      <c r="F9" s="44"/>
      <c r="I9" s="63"/>
      <c r="J9" s="40"/>
      <c r="K9" s="40"/>
      <c r="L9" s="40"/>
      <c r="M9" s="63"/>
      <c r="N9" s="63"/>
      <c r="O9" s="63"/>
      <c r="P9" s="63"/>
      <c r="Q9" s="63"/>
      <c r="R9" s="63"/>
      <c r="S9" s="63"/>
      <c r="T9" s="63"/>
    </row>
    <row r="10" spans="1:20" ht="15.75" x14ac:dyDescent="0.25">
      <c r="A10" s="18"/>
      <c r="B10" s="13"/>
      <c r="C10" s="103"/>
      <c r="D10" s="13"/>
      <c r="E10" s="42"/>
      <c r="F10" s="44">
        <f>ROUND(D10*E10,2)</f>
        <v>0</v>
      </c>
      <c r="I10" s="63"/>
      <c r="J10" s="40"/>
      <c r="K10" s="40"/>
      <c r="L10" s="40"/>
      <c r="M10" s="63"/>
      <c r="N10" s="63"/>
      <c r="O10" s="63"/>
      <c r="P10" s="63"/>
      <c r="Q10" s="63"/>
      <c r="R10" s="63"/>
      <c r="S10" s="63"/>
      <c r="T10" s="63"/>
    </row>
    <row r="11" spans="1:20" ht="15.75" x14ac:dyDescent="0.25">
      <c r="A11" s="18"/>
      <c r="B11" s="13"/>
      <c r="C11" s="103"/>
      <c r="D11" s="13"/>
      <c r="E11" s="42"/>
      <c r="F11" s="44">
        <f t="shared" ref="F11:F17" si="1">ROUND(D11*E11,2)</f>
        <v>0</v>
      </c>
      <c r="I11" s="63"/>
      <c r="J11" s="40"/>
      <c r="K11" s="40"/>
      <c r="L11" s="40"/>
      <c r="M11" s="63"/>
      <c r="N11" s="63"/>
      <c r="O11" s="63"/>
      <c r="P11" s="63"/>
      <c r="Q11" s="63"/>
      <c r="R11" s="63"/>
      <c r="S11" s="63"/>
      <c r="T11" s="63"/>
    </row>
    <row r="12" spans="1:20" ht="15.75" x14ac:dyDescent="0.25">
      <c r="A12" s="18"/>
      <c r="B12" s="13"/>
      <c r="C12" s="103"/>
      <c r="D12" s="13"/>
      <c r="E12" s="42"/>
      <c r="F12" s="44">
        <f t="shared" si="1"/>
        <v>0</v>
      </c>
      <c r="I12" s="63"/>
      <c r="J12" s="40"/>
      <c r="K12" s="40"/>
      <c r="L12" s="40"/>
      <c r="M12" s="63"/>
      <c r="N12" s="63"/>
      <c r="O12" s="63"/>
      <c r="P12" s="63"/>
      <c r="Q12" s="63"/>
      <c r="R12" s="63"/>
      <c r="S12" s="63"/>
      <c r="T12" s="63"/>
    </row>
    <row r="13" spans="1:20" ht="15.75" x14ac:dyDescent="0.25">
      <c r="A13" s="18"/>
      <c r="B13" s="13"/>
      <c r="C13" s="103"/>
      <c r="D13" s="13"/>
      <c r="E13" s="42"/>
      <c r="F13" s="44">
        <f t="shared" si="1"/>
        <v>0</v>
      </c>
      <c r="I13" s="63"/>
      <c r="J13" s="40"/>
      <c r="K13" s="40"/>
      <c r="L13" s="40"/>
      <c r="M13" s="40"/>
      <c r="N13" s="40"/>
      <c r="O13" s="63"/>
      <c r="P13" s="63"/>
      <c r="Q13" s="63"/>
      <c r="R13" s="63"/>
      <c r="S13" s="63"/>
      <c r="T13" s="63"/>
    </row>
    <row r="14" spans="1:20" ht="15.75" x14ac:dyDescent="0.25">
      <c r="A14" s="18"/>
      <c r="B14" s="13"/>
      <c r="C14" s="103"/>
      <c r="D14" s="13"/>
      <c r="E14" s="42"/>
      <c r="F14" s="44">
        <f t="shared" si="1"/>
        <v>0</v>
      </c>
      <c r="I14" s="63"/>
      <c r="J14" s="40"/>
      <c r="K14" s="40"/>
      <c r="L14" s="40"/>
      <c r="M14" s="63"/>
      <c r="N14" s="63"/>
      <c r="O14" s="63"/>
      <c r="P14" s="63"/>
      <c r="Q14" s="63"/>
      <c r="R14" s="63"/>
      <c r="S14" s="63"/>
      <c r="T14" s="63"/>
    </row>
    <row r="15" spans="1:20" ht="15.75" x14ac:dyDescent="0.25">
      <c r="A15" s="18"/>
      <c r="B15" s="13"/>
      <c r="C15" s="13"/>
      <c r="D15" s="13"/>
      <c r="E15" s="42"/>
      <c r="F15" s="44">
        <f t="shared" si="1"/>
        <v>0</v>
      </c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</row>
    <row r="16" spans="1:20" ht="15.75" x14ac:dyDescent="0.25">
      <c r="A16" s="18"/>
      <c r="B16" s="13"/>
      <c r="C16" s="103"/>
      <c r="D16" s="13"/>
      <c r="E16" s="42"/>
      <c r="F16" s="44">
        <f t="shared" si="1"/>
        <v>0</v>
      </c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</row>
    <row r="17" spans="1:12" ht="15.75" x14ac:dyDescent="0.25">
      <c r="A17" s="19"/>
      <c r="B17" s="103"/>
      <c r="C17" s="103"/>
      <c r="D17" s="103"/>
      <c r="E17" s="43"/>
      <c r="F17" s="44">
        <f t="shared" si="1"/>
        <v>0</v>
      </c>
    </row>
    <row r="18" spans="1:12" x14ac:dyDescent="0.25">
      <c r="A18" s="124" t="s">
        <v>29</v>
      </c>
      <c r="B18" s="124"/>
      <c r="C18" s="124"/>
      <c r="D18" s="124"/>
      <c r="E18" s="124"/>
      <c r="F18" s="46">
        <f>SUM(F10:F17)</f>
        <v>0</v>
      </c>
    </row>
    <row r="19" spans="1:12" x14ac:dyDescent="0.25">
      <c r="A19" s="124" t="s">
        <v>30</v>
      </c>
      <c r="B19" s="124"/>
      <c r="C19" s="124"/>
      <c r="D19" s="124"/>
      <c r="E19" s="124"/>
      <c r="F19" s="47">
        <f>SUM(F7+F18)</f>
        <v>0</v>
      </c>
    </row>
    <row r="31" spans="1:12" x14ac:dyDescent="0.25">
      <c r="A31" s="119" t="s">
        <v>108</v>
      </c>
      <c r="B31" s="119"/>
      <c r="C31" s="119"/>
      <c r="D31" s="119"/>
      <c r="E31" s="119"/>
      <c r="F31" s="119"/>
      <c r="G31" s="64"/>
      <c r="H31" s="64"/>
      <c r="I31" s="64"/>
      <c r="J31" s="65"/>
      <c r="K31" s="63"/>
      <c r="L31" s="63"/>
    </row>
    <row r="32" spans="1:12" x14ac:dyDescent="0.25">
      <c r="A32" s="74" t="s">
        <v>4</v>
      </c>
      <c r="B32" s="74" t="s">
        <v>5</v>
      </c>
      <c r="C32" s="74" t="s">
        <v>6</v>
      </c>
      <c r="D32" s="74" t="s">
        <v>7</v>
      </c>
      <c r="E32" s="75"/>
      <c r="F32" s="75"/>
      <c r="G32" s="40"/>
      <c r="H32" s="40"/>
      <c r="I32" s="40"/>
      <c r="J32" s="63"/>
      <c r="K32" s="63"/>
      <c r="L32" s="63"/>
    </row>
    <row r="33" spans="1:12" x14ac:dyDescent="0.25">
      <c r="A33" s="76" t="s">
        <v>109</v>
      </c>
      <c r="B33" s="74" t="s">
        <v>110</v>
      </c>
      <c r="C33" s="77"/>
      <c r="D33" s="77"/>
      <c r="E33" s="77"/>
      <c r="F33" s="77"/>
      <c r="G33" s="63"/>
      <c r="H33" s="63"/>
      <c r="I33" s="63"/>
      <c r="J33" s="63"/>
      <c r="K33" s="63"/>
      <c r="L33" s="63"/>
    </row>
    <row r="34" spans="1:12" x14ac:dyDescent="0.25">
      <c r="A34" s="59" t="s">
        <v>111</v>
      </c>
      <c r="B34" s="77" t="s">
        <v>12</v>
      </c>
      <c r="C34" s="77" t="s">
        <v>112</v>
      </c>
      <c r="D34" s="77">
        <v>11</v>
      </c>
      <c r="E34" s="77"/>
      <c r="F34" s="78"/>
      <c r="G34" s="69"/>
      <c r="H34" s="69"/>
      <c r="I34" s="69"/>
      <c r="J34" s="70"/>
      <c r="K34" s="63"/>
      <c r="L34" s="63"/>
    </row>
    <row r="35" spans="1:12" x14ac:dyDescent="0.25">
      <c r="A35" s="59" t="s">
        <v>14</v>
      </c>
      <c r="B35" s="77" t="s">
        <v>15</v>
      </c>
      <c r="C35" s="77" t="s">
        <v>113</v>
      </c>
      <c r="D35" s="77">
        <v>10</v>
      </c>
      <c r="E35" s="59"/>
      <c r="F35" s="79"/>
      <c r="G35" s="72"/>
      <c r="H35" s="72"/>
      <c r="I35" s="72"/>
      <c r="J35" s="63"/>
      <c r="K35" s="63"/>
      <c r="L35" s="63"/>
    </row>
    <row r="36" spans="1:12" x14ac:dyDescent="0.25">
      <c r="A36" s="59" t="s">
        <v>114</v>
      </c>
      <c r="B36" s="77" t="s">
        <v>15</v>
      </c>
      <c r="C36" s="77" t="s">
        <v>115</v>
      </c>
      <c r="D36" s="77">
        <v>10</v>
      </c>
      <c r="E36" s="59"/>
      <c r="F36" s="59"/>
      <c r="G36" s="72"/>
      <c r="H36" s="72"/>
      <c r="I36" s="72"/>
      <c r="J36" s="63"/>
      <c r="K36" s="63"/>
      <c r="L36" s="63"/>
    </row>
    <row r="37" spans="1:12" x14ac:dyDescent="0.25">
      <c r="A37" s="59" t="s">
        <v>116</v>
      </c>
      <c r="B37" s="77" t="s">
        <v>12</v>
      </c>
      <c r="C37" s="77" t="s">
        <v>117</v>
      </c>
      <c r="D37" s="77">
        <v>50</v>
      </c>
      <c r="E37" s="59"/>
      <c r="F37" s="59"/>
      <c r="G37" s="63"/>
      <c r="H37" s="63"/>
      <c r="I37" s="63"/>
      <c r="J37" s="63"/>
      <c r="K37" s="63"/>
      <c r="L37" s="63"/>
    </row>
    <row r="38" spans="1:12" x14ac:dyDescent="0.25">
      <c r="A38" s="59" t="s">
        <v>11</v>
      </c>
      <c r="B38" s="77" t="s">
        <v>12</v>
      </c>
      <c r="C38" s="77" t="s">
        <v>13</v>
      </c>
      <c r="D38" s="77">
        <v>50</v>
      </c>
      <c r="E38" s="59"/>
      <c r="F38" s="59"/>
      <c r="G38" s="63"/>
      <c r="H38" s="63"/>
      <c r="I38" s="63"/>
      <c r="J38" s="63"/>
      <c r="K38" s="63"/>
      <c r="L38" s="63"/>
    </row>
    <row r="39" spans="1:12" x14ac:dyDescent="0.25">
      <c r="A39" s="59" t="s">
        <v>11</v>
      </c>
      <c r="B39" s="77" t="s">
        <v>12</v>
      </c>
      <c r="C39" s="77" t="s">
        <v>118</v>
      </c>
      <c r="D39" s="77">
        <v>50</v>
      </c>
      <c r="E39" s="59"/>
      <c r="F39" s="59"/>
      <c r="G39" s="63"/>
      <c r="H39" s="63"/>
      <c r="I39" s="63"/>
      <c r="J39" s="63"/>
      <c r="K39" s="63"/>
      <c r="L39" s="63"/>
    </row>
    <row r="40" spans="1:12" x14ac:dyDescent="0.25">
      <c r="A40" s="59" t="s">
        <v>27</v>
      </c>
      <c r="B40" s="77" t="s">
        <v>15</v>
      </c>
      <c r="C40" s="77"/>
      <c r="D40" s="77">
        <v>50</v>
      </c>
      <c r="E40" s="59"/>
      <c r="F40" s="59"/>
      <c r="G40" s="63"/>
      <c r="H40" s="63"/>
      <c r="I40" s="63"/>
      <c r="J40" s="63"/>
      <c r="K40" s="63"/>
      <c r="L40" s="63"/>
    </row>
    <row r="41" spans="1:12" x14ac:dyDescent="0.25">
      <c r="A41" s="80" t="s">
        <v>119</v>
      </c>
      <c r="B41" s="77" t="s">
        <v>120</v>
      </c>
      <c r="C41" s="77"/>
      <c r="D41" s="77"/>
      <c r="E41" s="77"/>
      <c r="F41" s="59"/>
      <c r="G41" s="63"/>
      <c r="H41" s="63"/>
      <c r="I41" s="63"/>
      <c r="J41" s="63"/>
      <c r="K41" s="63"/>
      <c r="L41" s="63"/>
    </row>
    <row r="42" spans="1:12" x14ac:dyDescent="0.25">
      <c r="A42" s="119" t="s">
        <v>121</v>
      </c>
      <c r="B42" s="119"/>
      <c r="C42" s="119"/>
      <c r="D42" s="119"/>
      <c r="E42" s="119"/>
      <c r="F42" s="119"/>
      <c r="G42" s="63"/>
      <c r="H42" s="63"/>
      <c r="I42" s="63"/>
      <c r="J42" s="63"/>
      <c r="K42" s="63"/>
      <c r="L42" s="63"/>
    </row>
    <row r="43" spans="1:12" x14ac:dyDescent="0.25">
      <c r="A43" s="74" t="s">
        <v>4</v>
      </c>
      <c r="B43" s="74" t="s">
        <v>5</v>
      </c>
      <c r="C43" s="74" t="s">
        <v>6</v>
      </c>
      <c r="D43" s="74" t="s">
        <v>7</v>
      </c>
      <c r="E43" s="75"/>
      <c r="F43" s="78"/>
      <c r="G43" s="73"/>
      <c r="H43" s="73"/>
      <c r="I43" s="73"/>
      <c r="J43" s="73"/>
      <c r="K43" s="73"/>
      <c r="L43" s="73"/>
    </row>
    <row r="44" spans="1:12" x14ac:dyDescent="0.25">
      <c r="A44" s="59" t="s">
        <v>11</v>
      </c>
      <c r="B44" s="77" t="s">
        <v>12</v>
      </c>
      <c r="C44" s="77" t="s">
        <v>13</v>
      </c>
      <c r="D44" s="77">
        <v>50</v>
      </c>
      <c r="E44" s="77"/>
      <c r="F44" s="77"/>
      <c r="G44" s="63"/>
      <c r="H44" s="63"/>
      <c r="I44" s="63"/>
      <c r="J44" s="63"/>
      <c r="K44" s="63"/>
      <c r="L44" s="63"/>
    </row>
    <row r="45" spans="1:12" x14ac:dyDescent="0.25">
      <c r="A45" s="59" t="s">
        <v>11</v>
      </c>
      <c r="B45" s="77" t="s">
        <v>12</v>
      </c>
      <c r="C45" s="77" t="s">
        <v>118</v>
      </c>
      <c r="D45" s="77">
        <v>50</v>
      </c>
      <c r="E45" s="59"/>
      <c r="F45" s="59"/>
      <c r="G45" s="63"/>
      <c r="H45" s="63"/>
      <c r="I45" s="63"/>
      <c r="J45" s="63"/>
      <c r="K45" s="63"/>
      <c r="L45" s="63"/>
    </row>
    <row r="46" spans="1:12" x14ac:dyDescent="0.25">
      <c r="A46" s="59" t="s">
        <v>27</v>
      </c>
      <c r="B46" s="77" t="s">
        <v>15</v>
      </c>
      <c r="C46" s="77" t="s">
        <v>122</v>
      </c>
      <c r="D46" s="77">
        <v>50</v>
      </c>
      <c r="E46" s="59"/>
      <c r="F46" s="59"/>
      <c r="G46" s="63"/>
      <c r="H46" s="63"/>
      <c r="I46" s="63"/>
      <c r="J46" s="63"/>
      <c r="K46" s="63"/>
      <c r="L46" s="63"/>
    </row>
    <row r="47" spans="1:12" x14ac:dyDescent="0.25">
      <c r="A47" s="59" t="s">
        <v>14</v>
      </c>
      <c r="B47" s="77" t="s">
        <v>15</v>
      </c>
      <c r="C47" s="77" t="s">
        <v>16</v>
      </c>
      <c r="D47" s="77">
        <v>12</v>
      </c>
      <c r="E47" s="75"/>
      <c r="F47" s="59"/>
      <c r="G47" s="63"/>
      <c r="H47" s="63"/>
      <c r="I47" s="63"/>
      <c r="J47" s="63"/>
      <c r="K47" s="63"/>
      <c r="L47" s="63"/>
    </row>
    <row r="48" spans="1:12" x14ac:dyDescent="0.25">
      <c r="A48" s="59"/>
      <c r="B48" s="59"/>
      <c r="C48" s="59"/>
      <c r="D48" s="59"/>
      <c r="E48" s="59"/>
      <c r="F48" s="59"/>
      <c r="G48" s="63"/>
      <c r="H48" s="63"/>
      <c r="I48" s="63"/>
      <c r="J48" s="63"/>
      <c r="K48" s="63"/>
      <c r="L48" s="63"/>
    </row>
    <row r="49" spans="1:12" x14ac:dyDescent="0.25">
      <c r="A49" s="119" t="s">
        <v>123</v>
      </c>
      <c r="B49" s="119"/>
      <c r="C49" s="119"/>
      <c r="D49" s="119"/>
      <c r="E49" s="119"/>
      <c r="F49" s="119"/>
      <c r="G49" s="63"/>
      <c r="H49" s="63"/>
      <c r="I49" s="63"/>
      <c r="J49" s="63"/>
      <c r="K49" s="63"/>
      <c r="L49" s="63"/>
    </row>
    <row r="50" spans="1:12" x14ac:dyDescent="0.25">
      <c r="A50" s="74" t="s">
        <v>4</v>
      </c>
      <c r="B50" s="74" t="s">
        <v>5</v>
      </c>
      <c r="C50" s="74" t="s">
        <v>6</v>
      </c>
      <c r="D50" s="74" t="s">
        <v>7</v>
      </c>
      <c r="E50" s="75"/>
      <c r="F50" s="75"/>
      <c r="G50" s="63"/>
      <c r="H50" s="63"/>
      <c r="I50" s="63"/>
      <c r="J50" s="63"/>
      <c r="K50" s="63"/>
      <c r="L50" s="63"/>
    </row>
    <row r="51" spans="1:12" x14ac:dyDescent="0.25">
      <c r="A51" s="59" t="s">
        <v>124</v>
      </c>
      <c r="B51" s="74" t="s">
        <v>125</v>
      </c>
      <c r="C51" s="77" t="s">
        <v>126</v>
      </c>
      <c r="D51" s="77">
        <v>1.8200000000000001E-2</v>
      </c>
      <c r="E51" s="77"/>
      <c r="F51" s="77"/>
      <c r="G51" s="63"/>
      <c r="H51" s="63"/>
      <c r="I51" s="63"/>
      <c r="J51" s="63"/>
      <c r="K51" s="63"/>
      <c r="L51" s="63"/>
    </row>
    <row r="52" spans="1:12" x14ac:dyDescent="0.25">
      <c r="A52" s="59" t="s">
        <v>127</v>
      </c>
      <c r="B52" s="74" t="s">
        <v>125</v>
      </c>
      <c r="C52" s="77" t="s">
        <v>128</v>
      </c>
      <c r="D52" s="77">
        <v>1.8200000000000001E-2</v>
      </c>
      <c r="E52" s="77"/>
      <c r="F52" s="77"/>
      <c r="G52" s="63"/>
      <c r="H52" s="63"/>
      <c r="I52" s="63"/>
      <c r="J52" s="63"/>
      <c r="K52" s="63"/>
      <c r="L52" s="63"/>
    </row>
    <row r="53" spans="1:12" x14ac:dyDescent="0.25">
      <c r="A53" s="59" t="s">
        <v>129</v>
      </c>
      <c r="B53" s="74" t="s">
        <v>125</v>
      </c>
      <c r="C53" s="77" t="s">
        <v>130</v>
      </c>
      <c r="D53" s="77">
        <v>1.8360000000000001E-2</v>
      </c>
      <c r="E53" s="77"/>
      <c r="F53" s="77"/>
      <c r="G53" s="63"/>
      <c r="H53" s="63"/>
      <c r="I53" s="63"/>
      <c r="J53" s="63"/>
      <c r="K53" s="63"/>
      <c r="L53" s="63"/>
    </row>
    <row r="54" spans="1:12" x14ac:dyDescent="0.25">
      <c r="A54" s="59" t="s">
        <v>114</v>
      </c>
      <c r="B54" s="77" t="s">
        <v>26</v>
      </c>
      <c r="C54" s="77" t="s">
        <v>131</v>
      </c>
      <c r="D54" s="77">
        <v>0.3</v>
      </c>
      <c r="E54" s="77"/>
      <c r="F54" s="77"/>
      <c r="G54" s="63"/>
      <c r="H54" s="63"/>
      <c r="I54" s="63"/>
      <c r="J54" s="63"/>
      <c r="K54" s="63"/>
      <c r="L54" s="63"/>
    </row>
    <row r="55" spans="1:12" x14ac:dyDescent="0.25">
      <c r="A55" s="59" t="s">
        <v>132</v>
      </c>
      <c r="B55" s="77" t="s">
        <v>15</v>
      </c>
      <c r="C55" s="77" t="s">
        <v>120</v>
      </c>
      <c r="D55" s="77">
        <v>10</v>
      </c>
      <c r="E55" s="59"/>
      <c r="F55" s="59"/>
      <c r="G55" s="63"/>
      <c r="H55" s="63"/>
      <c r="I55" s="63"/>
      <c r="J55" s="63"/>
      <c r="K55" s="63"/>
      <c r="L55" s="63"/>
    </row>
    <row r="56" spans="1:12" x14ac:dyDescent="0.25">
      <c r="A56" s="59" t="s">
        <v>133</v>
      </c>
      <c r="B56" s="59"/>
      <c r="C56" s="59"/>
      <c r="D56" s="59"/>
      <c r="E56" s="59"/>
      <c r="F56" s="59"/>
      <c r="G56" s="63"/>
      <c r="H56" s="63"/>
      <c r="I56" s="63"/>
      <c r="J56" s="63"/>
      <c r="K56" s="63"/>
      <c r="L56" s="63"/>
    </row>
  </sheetData>
  <mergeCells count="8">
    <mergeCell ref="I2:N2"/>
    <mergeCell ref="A31:F31"/>
    <mergeCell ref="A42:F42"/>
    <mergeCell ref="A49:F49"/>
    <mergeCell ref="A3:F3"/>
    <mergeCell ref="A8:F8"/>
    <mergeCell ref="A18:E18"/>
    <mergeCell ref="A19:E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B6" sqref="B6"/>
    </sheetView>
  </sheetViews>
  <sheetFormatPr defaultRowHeight="15" x14ac:dyDescent="0.25"/>
  <cols>
    <col min="1" max="1" width="65.42578125" customWidth="1"/>
    <col min="2" max="2" width="17.140625" customWidth="1"/>
    <col min="5" max="5" width="13.140625" customWidth="1"/>
    <col min="10" max="10" width="14.140625" customWidth="1"/>
  </cols>
  <sheetData>
    <row r="1" spans="1:10" ht="26.25" customHeight="1" x14ac:dyDescent="0.25">
      <c r="A1" s="17" t="s">
        <v>19</v>
      </c>
    </row>
    <row r="3" spans="1:10" ht="15.75" x14ac:dyDescent="0.25">
      <c r="A3" s="20" t="s">
        <v>31</v>
      </c>
      <c r="B3" s="20" t="s">
        <v>9</v>
      </c>
      <c r="E3" s="24" t="s">
        <v>37</v>
      </c>
      <c r="F3" s="23" t="s">
        <v>38</v>
      </c>
      <c r="G3" s="23"/>
      <c r="H3" s="23"/>
      <c r="J3" s="24"/>
    </row>
    <row r="4" spans="1:10" ht="15.75" x14ac:dyDescent="0.25">
      <c r="A4" s="21" t="s">
        <v>32</v>
      </c>
      <c r="B4" s="85">
        <f>'Матеріали НПФ'!F7</f>
        <v>0</v>
      </c>
      <c r="E4" s="48">
        <f>ЗАВДАННЯ!C3</f>
        <v>0</v>
      </c>
    </row>
    <row r="5" spans="1:10" ht="15.75" x14ac:dyDescent="0.25">
      <c r="A5" s="21" t="s">
        <v>33</v>
      </c>
      <c r="B5" s="85">
        <f>'Матеріали НПФ'!F18</f>
        <v>0</v>
      </c>
      <c r="E5" s="29" t="s">
        <v>36</v>
      </c>
      <c r="F5" s="125" t="s">
        <v>39</v>
      </c>
      <c r="G5" s="125"/>
      <c r="H5" s="125"/>
      <c r="I5" s="125"/>
    </row>
    <row r="6" spans="1:10" ht="15.75" x14ac:dyDescent="0.25">
      <c r="A6" s="22" t="s">
        <v>34</v>
      </c>
      <c r="B6" s="85">
        <f>SUM(B4:B5)</f>
        <v>0</v>
      </c>
      <c r="E6" s="29">
        <f>ЗАВДАННЯ!C4</f>
        <v>0</v>
      </c>
      <c r="J6" s="29"/>
    </row>
    <row r="7" spans="1:10" ht="15.75" x14ac:dyDescent="0.25">
      <c r="A7" s="21" t="s">
        <v>53</v>
      </c>
      <c r="B7" s="38">
        <f>ROUND(B6*E4,2)</f>
        <v>0</v>
      </c>
    </row>
    <row r="8" spans="1:10" ht="15.75" x14ac:dyDescent="0.25">
      <c r="A8" s="21" t="s">
        <v>54</v>
      </c>
      <c r="B8" s="38">
        <f>ROUND(B4*E6,2)</f>
        <v>0</v>
      </c>
    </row>
    <row r="9" spans="1:10" ht="15.75" x14ac:dyDescent="0.25">
      <c r="A9" s="22" t="s">
        <v>35</v>
      </c>
      <c r="B9" s="85">
        <f>SUM(B6+B7-B8)</f>
        <v>0</v>
      </c>
    </row>
  </sheetData>
  <mergeCells count="1">
    <mergeCell ref="F5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F14" sqref="F14"/>
    </sheetView>
  </sheetViews>
  <sheetFormatPr defaultRowHeight="15" x14ac:dyDescent="0.25"/>
  <cols>
    <col min="1" max="1" width="18.85546875" customWidth="1"/>
    <col min="2" max="2" width="21.42578125" customWidth="1"/>
    <col min="3" max="3" width="24.85546875" customWidth="1"/>
    <col min="6" max="6" width="13.42578125" customWidth="1"/>
  </cols>
  <sheetData>
    <row r="1" spans="1:12" ht="15.75" x14ac:dyDescent="0.25">
      <c r="A1" s="126" t="s">
        <v>55</v>
      </c>
      <c r="B1" s="126"/>
      <c r="C1" s="126"/>
      <c r="D1" s="126"/>
      <c r="E1" s="126"/>
      <c r="F1" s="126"/>
      <c r="G1" s="126"/>
    </row>
    <row r="3" spans="1:12" x14ac:dyDescent="0.25">
      <c r="A3" s="32" t="s">
        <v>134</v>
      </c>
      <c r="B3" s="1"/>
      <c r="C3" s="1"/>
      <c r="D3" s="1"/>
      <c r="E3" s="1"/>
    </row>
    <row r="4" spans="1:12" x14ac:dyDescent="0.25">
      <c r="A4" s="33">
        <v>2.1354000000000002</v>
      </c>
      <c r="B4" s="34" t="s">
        <v>56</v>
      </c>
      <c r="C4" s="1">
        <f>ROUND(E10*E11,2)</f>
        <v>0</v>
      </c>
      <c r="D4" s="1"/>
      <c r="E4" s="1"/>
    </row>
    <row r="6" spans="1:12" x14ac:dyDescent="0.25">
      <c r="A6" s="127" t="s">
        <v>57</v>
      </c>
      <c r="B6" s="127"/>
      <c r="C6" s="127"/>
    </row>
    <row r="7" spans="1:12" x14ac:dyDescent="0.25">
      <c r="A7" s="31" t="s">
        <v>58</v>
      </c>
      <c r="B7" s="31" t="s">
        <v>59</v>
      </c>
      <c r="C7" s="31" t="s">
        <v>60</v>
      </c>
      <c r="I7" s="106"/>
      <c r="J7" s="106"/>
      <c r="K7" s="106"/>
      <c r="L7" s="106"/>
    </row>
    <row r="8" spans="1:12" x14ac:dyDescent="0.25">
      <c r="A8" s="14" t="s">
        <v>61</v>
      </c>
      <c r="B8" s="35" t="s">
        <v>62</v>
      </c>
      <c r="C8" s="14" t="s">
        <v>63</v>
      </c>
      <c r="I8" s="106"/>
      <c r="J8" s="106"/>
      <c r="K8" s="106"/>
      <c r="L8" s="106"/>
    </row>
    <row r="9" spans="1:12" x14ac:dyDescent="0.25">
      <c r="I9" s="106"/>
      <c r="J9" s="106"/>
      <c r="K9" s="106"/>
      <c r="L9" s="106"/>
    </row>
    <row r="10" spans="1:12" x14ac:dyDescent="0.25">
      <c r="A10" s="39"/>
      <c r="C10" t="s">
        <v>64</v>
      </c>
      <c r="E10" s="90"/>
      <c r="F10" s="36" t="s">
        <v>65</v>
      </c>
    </row>
    <row r="11" spans="1:12" x14ac:dyDescent="0.25">
      <c r="C11" t="s">
        <v>142</v>
      </c>
      <c r="E11" s="91">
        <v>2.1354000000000002</v>
      </c>
      <c r="F11" s="92" t="s">
        <v>143</v>
      </c>
    </row>
    <row r="14" spans="1:12" x14ac:dyDescent="0.25">
      <c r="A14" s="128" t="s">
        <v>145</v>
      </c>
      <c r="B14" s="128"/>
      <c r="C14" s="128"/>
      <c r="D14" s="128"/>
    </row>
    <row r="15" spans="1:12" x14ac:dyDescent="0.25">
      <c r="A15" s="128"/>
      <c r="B15" s="128"/>
      <c r="C15" s="128"/>
      <c r="D15" s="128"/>
    </row>
    <row r="16" spans="1:12" x14ac:dyDescent="0.25">
      <c r="A16" s="128"/>
      <c r="B16" s="128"/>
      <c r="C16" s="128"/>
      <c r="D16" s="128"/>
    </row>
  </sheetData>
  <mergeCells count="3">
    <mergeCell ref="A1:G1"/>
    <mergeCell ref="A6:C6"/>
    <mergeCell ref="A14:D16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B1" workbookViewId="0">
      <selection activeCell="D9" sqref="D9"/>
    </sheetView>
  </sheetViews>
  <sheetFormatPr defaultRowHeight="15" x14ac:dyDescent="0.25"/>
  <cols>
    <col min="1" max="1" width="30.28515625" customWidth="1"/>
    <col min="2" max="2" width="26.42578125" customWidth="1"/>
    <col min="4" max="4" width="18.7109375" customWidth="1"/>
    <col min="5" max="5" width="18.42578125" customWidth="1"/>
    <col min="10" max="10" width="16.85546875" customWidth="1"/>
  </cols>
  <sheetData>
    <row r="1" spans="1:14" ht="28.5" customHeight="1" x14ac:dyDescent="0.25">
      <c r="A1" s="129" t="s">
        <v>66</v>
      </c>
      <c r="B1" s="129"/>
      <c r="C1" s="129"/>
      <c r="D1" s="129"/>
      <c r="E1" s="129"/>
      <c r="F1" s="129"/>
      <c r="G1" s="129"/>
      <c r="H1" s="129"/>
    </row>
    <row r="2" spans="1:14" x14ac:dyDescent="0.25">
      <c r="A2" s="115" t="s">
        <v>25</v>
      </c>
      <c r="B2" s="116" t="s">
        <v>2</v>
      </c>
      <c r="C2" s="127" t="s">
        <v>67</v>
      </c>
      <c r="D2" s="130" t="s">
        <v>68</v>
      </c>
      <c r="E2" s="127" t="s">
        <v>9</v>
      </c>
      <c r="I2" s="133"/>
      <c r="J2" s="133"/>
      <c r="K2" s="133"/>
      <c r="L2" s="133"/>
      <c r="M2" s="133"/>
      <c r="N2" s="133"/>
    </row>
    <row r="3" spans="1:14" x14ac:dyDescent="0.25">
      <c r="A3" s="115"/>
      <c r="B3" s="116"/>
      <c r="C3" s="127"/>
      <c r="D3" s="130"/>
      <c r="E3" s="127"/>
      <c r="I3" s="40"/>
      <c r="J3" s="40"/>
      <c r="K3" s="40"/>
      <c r="L3" s="40"/>
      <c r="M3" s="40"/>
      <c r="N3" s="40"/>
    </row>
    <row r="4" spans="1:14" ht="15.75" x14ac:dyDescent="0.25">
      <c r="A4" s="9" t="str">
        <f>Трудомісткість!A4</f>
        <v>005 Заготівельна</v>
      </c>
      <c r="B4" s="2">
        <f>Трудомісткість!B4</f>
        <v>0</v>
      </c>
      <c r="C4" s="30"/>
      <c r="D4" s="30"/>
      <c r="E4" s="88">
        <f>ROUND(B4*D4,4)</f>
        <v>0</v>
      </c>
      <c r="I4" s="41"/>
      <c r="J4" s="41"/>
      <c r="K4" s="41"/>
      <c r="L4" s="41"/>
      <c r="M4" s="41"/>
      <c r="N4" s="41"/>
    </row>
    <row r="5" spans="1:14" ht="15.75" x14ac:dyDescent="0.25">
      <c r="A5" s="9" t="str">
        <f>Трудомісткість!A5</f>
        <v>010 Згинальна</v>
      </c>
      <c r="B5" s="86">
        <f>Трудомісткість!B5</f>
        <v>0</v>
      </c>
      <c r="C5" s="87"/>
      <c r="D5" s="87"/>
      <c r="E5" s="88">
        <f t="shared" ref="E5:E14" si="0">ROUND(B5*D5,4)</f>
        <v>0</v>
      </c>
    </row>
    <row r="6" spans="1:14" ht="15.75" x14ac:dyDescent="0.25">
      <c r="A6" s="9" t="str">
        <f>Трудомісткість!A6</f>
        <v>015 Складальна</v>
      </c>
      <c r="B6" s="86">
        <f>Трудомісткість!B6</f>
        <v>0</v>
      </c>
      <c r="C6" s="87"/>
      <c r="D6" s="87"/>
      <c r="E6" s="88">
        <f t="shared" si="0"/>
        <v>0</v>
      </c>
    </row>
    <row r="7" spans="1:14" ht="15.75" x14ac:dyDescent="0.25">
      <c r="A7" s="9" t="str">
        <f>Трудомісткість!A7</f>
        <v>020 Складальна</v>
      </c>
      <c r="B7" s="86">
        <f>Трудомісткість!B7</f>
        <v>0</v>
      </c>
      <c r="C7" s="87"/>
      <c r="D7" s="87"/>
      <c r="E7" s="88">
        <f t="shared" si="0"/>
        <v>0</v>
      </c>
      <c r="H7" s="62"/>
      <c r="I7" s="40"/>
      <c r="J7" s="40"/>
    </row>
    <row r="8" spans="1:14" ht="15.75" x14ac:dyDescent="0.25">
      <c r="A8" s="9" t="str">
        <f>Трудомісткість!A8</f>
        <v>025 Електромонтажна</v>
      </c>
      <c r="B8" s="86">
        <f>Трудомісткість!B8</f>
        <v>0</v>
      </c>
      <c r="C8" s="87"/>
      <c r="D8" s="87"/>
      <c r="E8" s="88">
        <f t="shared" si="0"/>
        <v>0</v>
      </c>
      <c r="H8" s="63"/>
      <c r="I8" s="40"/>
      <c r="J8" s="40"/>
    </row>
    <row r="9" spans="1:14" ht="15.75" x14ac:dyDescent="0.25">
      <c r="A9" s="9" t="str">
        <f>Трудомісткість!A9</f>
        <v>030 Складальна</v>
      </c>
      <c r="B9" s="86">
        <f>Трудомісткість!B9</f>
        <v>0</v>
      </c>
      <c r="C9" s="87"/>
      <c r="D9" s="87"/>
      <c r="E9" s="88">
        <f t="shared" si="0"/>
        <v>0</v>
      </c>
      <c r="H9" s="63"/>
      <c r="I9" s="40"/>
      <c r="J9" s="40"/>
    </row>
    <row r="10" spans="1:14" ht="15.75" x14ac:dyDescent="0.25">
      <c r="A10" s="9" t="str">
        <f>Трудомісткість!A10</f>
        <v>035 Електромонтажна</v>
      </c>
      <c r="B10" s="86">
        <f>Трудомісткість!B10</f>
        <v>0</v>
      </c>
      <c r="C10" s="87"/>
      <c r="D10" s="87"/>
      <c r="E10" s="88">
        <f t="shared" si="0"/>
        <v>0</v>
      </c>
      <c r="H10" s="63"/>
      <c r="I10" s="40"/>
      <c r="J10" s="40"/>
    </row>
    <row r="11" spans="1:14" ht="17.25" customHeight="1" x14ac:dyDescent="0.25">
      <c r="A11" s="9" t="str">
        <f>Трудомісткість!A11</f>
        <v>040 Монтажна</v>
      </c>
      <c r="B11" s="86">
        <f>Трудомісткість!B11</f>
        <v>0</v>
      </c>
      <c r="C11" s="87"/>
      <c r="D11" s="87"/>
      <c r="E11" s="88">
        <f t="shared" si="0"/>
        <v>0</v>
      </c>
      <c r="H11" s="63"/>
      <c r="I11" s="40"/>
      <c r="J11" s="40"/>
    </row>
    <row r="12" spans="1:14" ht="15.75" customHeight="1" x14ac:dyDescent="0.25">
      <c r="A12" s="9" t="str">
        <f>Трудомісткість!A12</f>
        <v>045 Монтажна</v>
      </c>
      <c r="B12" s="86">
        <f>Трудомісткість!B12</f>
        <v>0</v>
      </c>
      <c r="C12" s="87"/>
      <c r="D12" s="87"/>
      <c r="E12" s="88">
        <f t="shared" si="0"/>
        <v>0</v>
      </c>
      <c r="H12" s="63"/>
      <c r="I12" s="40"/>
      <c r="J12" s="40"/>
    </row>
    <row r="13" spans="1:14" ht="15.75" x14ac:dyDescent="0.25">
      <c r="A13" s="9" t="str">
        <f>Трудомісткість!A13</f>
        <v>050 Електромонтажна</v>
      </c>
      <c r="B13" s="86">
        <f>Трудомісткість!B13</f>
        <v>0</v>
      </c>
      <c r="C13" s="87"/>
      <c r="D13" s="87"/>
      <c r="E13" s="88">
        <f t="shared" si="0"/>
        <v>0</v>
      </c>
      <c r="H13" s="63"/>
      <c r="I13" s="40"/>
      <c r="J13" s="40"/>
    </row>
    <row r="14" spans="1:14" ht="15.75" x14ac:dyDescent="0.25">
      <c r="A14" s="9" t="str">
        <f>Трудомісткість!A14</f>
        <v>055 Електромонтажна</v>
      </c>
      <c r="B14" s="86">
        <f>Трудомісткість!B14</f>
        <v>0</v>
      </c>
      <c r="C14" s="87"/>
      <c r="D14" s="87"/>
      <c r="E14" s="88">
        <f t="shared" si="0"/>
        <v>0</v>
      </c>
    </row>
    <row r="15" spans="1:14" x14ac:dyDescent="0.25">
      <c r="A15" s="131" t="s">
        <v>34</v>
      </c>
      <c r="B15" s="131"/>
      <c r="C15" s="131"/>
      <c r="D15" s="131"/>
      <c r="E15" s="95">
        <f>SUM(E4:E14)</f>
        <v>0</v>
      </c>
    </row>
    <row r="16" spans="1:14" x14ac:dyDescent="0.25">
      <c r="A16" s="131" t="s">
        <v>70</v>
      </c>
      <c r="B16" s="131"/>
      <c r="C16" s="131"/>
      <c r="D16" s="131"/>
      <c r="E16" s="50">
        <f>E15</f>
        <v>0</v>
      </c>
      <c r="G16" s="49" t="s">
        <v>144</v>
      </c>
      <c r="H16" s="84">
        <f>ЗАВДАННЯ!C5</f>
        <v>0</v>
      </c>
    </row>
    <row r="17" spans="1:5" x14ac:dyDescent="0.25">
      <c r="A17" s="132" t="s">
        <v>72</v>
      </c>
      <c r="B17" s="132"/>
      <c r="C17" s="132"/>
      <c r="D17" s="132"/>
      <c r="E17" s="50">
        <f>ROUND(E16*H16,2)</f>
        <v>0</v>
      </c>
    </row>
    <row r="18" spans="1:5" x14ac:dyDescent="0.25">
      <c r="A18" s="131" t="s">
        <v>71</v>
      </c>
      <c r="B18" s="131"/>
      <c r="C18" s="131"/>
      <c r="D18" s="131"/>
      <c r="E18" s="51">
        <f>E16+E17</f>
        <v>0</v>
      </c>
    </row>
    <row r="22" spans="1:5" ht="33.75" customHeight="1" x14ac:dyDescent="0.25">
      <c r="C22" s="94"/>
    </row>
  </sheetData>
  <mergeCells count="11">
    <mergeCell ref="A15:D15"/>
    <mergeCell ref="A16:D16"/>
    <mergeCell ref="A17:D17"/>
    <mergeCell ref="A18:D18"/>
    <mergeCell ref="I2:N2"/>
    <mergeCell ref="A1:H1"/>
    <mergeCell ref="A2:A3"/>
    <mergeCell ref="B2:B3"/>
    <mergeCell ref="C2:C3"/>
    <mergeCell ref="D2:D3"/>
    <mergeCell ref="E2:E3"/>
  </mergeCells>
  <dataValidations count="1">
    <dataValidation type="list" allowBlank="1" showInputMessage="1" showErrorMessage="1" sqref="C4:C14">
      <formula1>розряд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8" sqref="F8"/>
    </sheetView>
  </sheetViews>
  <sheetFormatPr defaultRowHeight="15" x14ac:dyDescent="0.25"/>
  <sheetData>
    <row r="1" spans="1:8" x14ac:dyDescent="0.25">
      <c r="A1" s="1"/>
      <c r="B1" s="1"/>
      <c r="C1" s="1"/>
      <c r="D1" s="1"/>
      <c r="E1" s="1"/>
      <c r="F1" s="1"/>
    </row>
    <row r="2" spans="1:8" x14ac:dyDescent="0.25">
      <c r="A2" s="134" t="s">
        <v>73</v>
      </c>
      <c r="B2" s="134"/>
      <c r="C2" s="134"/>
      <c r="D2" s="134"/>
      <c r="E2" s="134"/>
      <c r="F2" s="93">
        <f>ЗАВДАННЯ!C6</f>
        <v>0</v>
      </c>
      <c r="H2" s="96">
        <f>Осн.зарплата!E18</f>
        <v>0</v>
      </c>
    </row>
    <row r="3" spans="1:8" x14ac:dyDescent="0.25">
      <c r="A3" s="53"/>
      <c r="B3" s="53"/>
      <c r="C3" s="53"/>
      <c r="D3" s="53"/>
      <c r="E3" s="53"/>
      <c r="F3" s="84"/>
    </row>
    <row r="4" spans="1:8" x14ac:dyDescent="0.25">
      <c r="A4" s="134" t="s">
        <v>74</v>
      </c>
      <c r="B4" s="134"/>
      <c r="C4" s="134"/>
      <c r="D4" s="134"/>
      <c r="E4" s="134"/>
      <c r="F4" s="97">
        <f>ROUND(H2*F2,2)</f>
        <v>0</v>
      </c>
    </row>
    <row r="5" spans="1:8" x14ac:dyDescent="0.25">
      <c r="A5" s="1"/>
      <c r="B5" s="1"/>
      <c r="C5" s="1"/>
      <c r="D5" s="1"/>
      <c r="E5" s="1"/>
      <c r="F5" s="1"/>
    </row>
    <row r="6" spans="1:8" x14ac:dyDescent="0.25">
      <c r="A6" s="134" t="s">
        <v>75</v>
      </c>
      <c r="B6" s="134"/>
      <c r="C6" s="134"/>
      <c r="D6" s="134"/>
      <c r="E6" s="134"/>
      <c r="F6" s="93">
        <f>ЗАВДАННЯ!C7</f>
        <v>0</v>
      </c>
      <c r="H6" s="98">
        <f>H2+F4</f>
        <v>0</v>
      </c>
    </row>
    <row r="7" spans="1:8" x14ac:dyDescent="0.25">
      <c r="A7" s="53"/>
      <c r="B7" s="53"/>
      <c r="C7" s="53"/>
      <c r="D7" s="53"/>
      <c r="E7" s="53"/>
      <c r="F7" s="1"/>
    </row>
    <row r="8" spans="1:8" x14ac:dyDescent="0.25">
      <c r="A8" s="134" t="s">
        <v>76</v>
      </c>
      <c r="B8" s="134"/>
      <c r="C8" s="134"/>
      <c r="D8" s="134"/>
      <c r="E8" s="134"/>
      <c r="F8" s="97">
        <f>ROUND(H6*F6,2)</f>
        <v>0</v>
      </c>
    </row>
    <row r="9" spans="1:8" x14ac:dyDescent="0.25">
      <c r="A9" s="52"/>
      <c r="B9" s="52"/>
      <c r="C9" s="52"/>
      <c r="D9" s="52"/>
      <c r="E9" s="52"/>
    </row>
    <row r="10" spans="1:8" x14ac:dyDescent="0.25">
      <c r="A10" s="52"/>
      <c r="B10" s="52"/>
      <c r="C10" s="52"/>
      <c r="D10" s="52"/>
      <c r="E10" s="52"/>
    </row>
    <row r="11" spans="1:8" x14ac:dyDescent="0.25">
      <c r="A11" s="52"/>
      <c r="C11" s="52"/>
      <c r="D11" s="52"/>
      <c r="E11" s="52"/>
    </row>
  </sheetData>
  <mergeCells count="4">
    <mergeCell ref="A2:E2"/>
    <mergeCell ref="A4:E4"/>
    <mergeCell ref="A6:E6"/>
    <mergeCell ref="A8:E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F13" sqref="F13"/>
    </sheetView>
  </sheetViews>
  <sheetFormatPr defaultRowHeight="15" x14ac:dyDescent="0.25"/>
  <sheetData>
    <row r="2" spans="1:6" x14ac:dyDescent="0.25">
      <c r="A2" s="135" t="s">
        <v>77</v>
      </c>
      <c r="B2" s="135"/>
      <c r="C2" s="135"/>
      <c r="D2" s="135"/>
      <c r="E2" s="135"/>
      <c r="F2" s="45">
        <f>ЗАВДАННЯ!C8</f>
        <v>0</v>
      </c>
    </row>
    <row r="3" spans="1:6" x14ac:dyDescent="0.25">
      <c r="A3" s="14"/>
      <c r="B3" s="14"/>
      <c r="C3" s="14"/>
      <c r="D3" s="14"/>
      <c r="E3" s="14"/>
      <c r="F3" s="7"/>
    </row>
    <row r="4" spans="1:6" x14ac:dyDescent="0.25">
      <c r="A4" s="136" t="s">
        <v>78</v>
      </c>
      <c r="B4" s="136"/>
      <c r="C4" s="136"/>
      <c r="D4" s="136"/>
      <c r="E4" s="136"/>
      <c r="F4" s="47">
        <f>ROUND(C18*F2,2)</f>
        <v>0</v>
      </c>
    </row>
    <row r="5" spans="1:6" x14ac:dyDescent="0.25">
      <c r="A5" s="14"/>
      <c r="B5" s="14"/>
      <c r="C5" s="14"/>
      <c r="D5" s="14"/>
      <c r="E5" s="14"/>
      <c r="F5" s="7"/>
    </row>
    <row r="6" spans="1:6" x14ac:dyDescent="0.25">
      <c r="A6" s="54" t="s">
        <v>79</v>
      </c>
      <c r="B6" s="55"/>
      <c r="C6" s="56"/>
      <c r="D6" s="56"/>
      <c r="E6" s="57"/>
      <c r="F6" s="45">
        <f>ЗАВДАННЯ!C9</f>
        <v>0</v>
      </c>
    </row>
    <row r="7" spans="1:6" x14ac:dyDescent="0.25">
      <c r="A7" s="14"/>
      <c r="B7" s="14"/>
      <c r="C7" s="14"/>
      <c r="D7" s="14"/>
      <c r="E7" s="14"/>
      <c r="F7" s="7"/>
    </row>
    <row r="8" spans="1:6" x14ac:dyDescent="0.25">
      <c r="A8" s="136" t="s">
        <v>80</v>
      </c>
      <c r="B8" s="136"/>
      <c r="C8" s="136"/>
      <c r="D8" s="136"/>
      <c r="E8" s="136"/>
      <c r="F8" s="47">
        <f>ROUND(C18*F6,2)</f>
        <v>0</v>
      </c>
    </row>
    <row r="9" spans="1:6" x14ac:dyDescent="0.25">
      <c r="A9" s="14"/>
      <c r="B9" s="14"/>
      <c r="C9" s="14"/>
      <c r="D9" s="14"/>
      <c r="E9" s="14"/>
      <c r="F9" s="7"/>
    </row>
    <row r="10" spans="1:6" x14ac:dyDescent="0.25">
      <c r="A10" s="137" t="s">
        <v>81</v>
      </c>
      <c r="B10" s="138"/>
      <c r="C10" s="138"/>
      <c r="D10" s="138"/>
      <c r="E10" s="139"/>
      <c r="F10" s="45">
        <f>ЗАВДАННЯ!C10</f>
        <v>0</v>
      </c>
    </row>
    <row r="11" spans="1:6" x14ac:dyDescent="0.25">
      <c r="A11" s="14"/>
      <c r="B11" s="14"/>
      <c r="C11" s="14"/>
      <c r="D11" s="14"/>
      <c r="E11" s="14"/>
      <c r="F11" s="7"/>
    </row>
    <row r="12" spans="1:6" x14ac:dyDescent="0.25">
      <c r="A12" s="136" t="s">
        <v>82</v>
      </c>
      <c r="B12" s="136"/>
      <c r="C12" s="136"/>
      <c r="D12" s="136"/>
      <c r="E12" s="136"/>
      <c r="F12" s="47">
        <f>ROUND(C18*F10,2)</f>
        <v>0</v>
      </c>
    </row>
    <row r="18" spans="3:3" x14ac:dyDescent="0.25">
      <c r="C18" s="96">
        <f>Дод.зарплата_Соц.страх!H2</f>
        <v>0</v>
      </c>
    </row>
  </sheetData>
  <mergeCells count="5">
    <mergeCell ref="A2:E2"/>
    <mergeCell ref="A4:E4"/>
    <mergeCell ref="A8:E8"/>
    <mergeCell ref="A12:E12"/>
    <mergeCell ref="A10:E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1"/>
  <sheetViews>
    <sheetView workbookViewId="0">
      <selection activeCell="O13" sqref="O13"/>
    </sheetView>
  </sheetViews>
  <sheetFormatPr defaultRowHeight="15" x14ac:dyDescent="0.25"/>
  <sheetData>
    <row r="3" spans="1:14" x14ac:dyDescent="0.25">
      <c r="A3" t="s">
        <v>83</v>
      </c>
    </row>
    <row r="6" spans="1:14" x14ac:dyDescent="0.25">
      <c r="A6" s="97">
        <f>'Т-ЗВ'!B9+Енергія!C4+Осн.зарплата!E18+Дод.зарплата_Соц.страх!F4+Дод.зарплата_Соц.страх!F8+ВУЕО_ЗВВ_ЗГВ!F4+ВУЕО_ЗВВ_ЗГВ!F8</f>
        <v>0</v>
      </c>
    </row>
    <row r="7" spans="1:14" x14ac:dyDescent="0.25">
      <c r="I7" s="54" t="s">
        <v>85</v>
      </c>
      <c r="J7" s="55"/>
      <c r="K7" s="56"/>
      <c r="L7" s="56"/>
      <c r="M7" s="57"/>
      <c r="N7" s="104">
        <f>ЗАВДАННЯ!C11</f>
        <v>0</v>
      </c>
    </row>
    <row r="8" spans="1:14" x14ac:dyDescent="0.25">
      <c r="A8" t="s">
        <v>84</v>
      </c>
      <c r="I8" s="14"/>
      <c r="J8" s="14"/>
      <c r="K8" s="14"/>
      <c r="L8" s="14"/>
      <c r="M8" s="14"/>
      <c r="N8" s="7"/>
    </row>
    <row r="9" spans="1:14" x14ac:dyDescent="0.25">
      <c r="I9" s="136" t="s">
        <v>86</v>
      </c>
      <c r="J9" s="136"/>
      <c r="K9" s="136"/>
      <c r="L9" s="136"/>
      <c r="M9" s="136"/>
      <c r="N9" s="47">
        <f>ROUND(A6*N7,2)</f>
        <v>0</v>
      </c>
    </row>
    <row r="11" spans="1:14" ht="15.75" x14ac:dyDescent="0.25">
      <c r="A11" s="99">
        <f>A6+ВУЕО_ЗВВ_ЗГВ!F12+Собівартість!N9</f>
        <v>0</v>
      </c>
    </row>
  </sheetData>
  <mergeCells count="1">
    <mergeCell ref="I9:M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3</vt:i4>
      </vt:variant>
    </vt:vector>
  </HeadingPairs>
  <TitlesOfParts>
    <vt:vector size="14" baseType="lpstr">
      <vt:lpstr>ЗАВДАННЯ</vt:lpstr>
      <vt:lpstr>Трудомісткість</vt:lpstr>
      <vt:lpstr>Матеріали НПФ</vt:lpstr>
      <vt:lpstr>Т-ЗВ</vt:lpstr>
      <vt:lpstr>Енергія</vt:lpstr>
      <vt:lpstr>Осн.зарплата</vt:lpstr>
      <vt:lpstr>Дод.зарплата_Соц.страх</vt:lpstr>
      <vt:lpstr>ВУЕО_ЗВВ_ЗГВ</vt:lpstr>
      <vt:lpstr>Собівартість</vt:lpstr>
      <vt:lpstr>Калькуляція</vt:lpstr>
      <vt:lpstr>Ціна</vt:lpstr>
      <vt:lpstr>ГТС</vt:lpstr>
      <vt:lpstr>назван</vt:lpstr>
      <vt:lpstr>розряд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Марина</cp:lastModifiedBy>
  <dcterms:created xsi:type="dcterms:W3CDTF">2017-02-25T15:11:03Z</dcterms:created>
  <dcterms:modified xsi:type="dcterms:W3CDTF">2018-06-05T13:48:34Z</dcterms:modified>
</cp:coreProperties>
</file>