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0515" windowHeight="6210"/>
  </bookViews>
  <sheets>
    <sheet name="ОБЕМИ" sheetId="1" r:id="rId1"/>
    <sheet name="бУДВАРТ" sheetId="2" r:id="rId2"/>
  </sheets>
  <calcPr calcId="145621"/>
</workbook>
</file>

<file path=xl/calcChain.xml><?xml version="1.0" encoding="utf-8"?>
<calcChain xmlns="http://schemas.openxmlformats.org/spreadsheetml/2006/main">
  <c r="D31" i="1" l="1"/>
  <c r="F31" i="1"/>
  <c r="C32" i="1"/>
  <c r="D32" i="1"/>
  <c r="G32" i="1" s="1"/>
  <c r="I32" i="1" s="1"/>
  <c r="E32" i="1"/>
  <c r="F16" i="1"/>
  <c r="D17" i="1" s="1"/>
  <c r="D6" i="1"/>
  <c r="G6" i="1" s="1"/>
  <c r="I6" i="1" s="1"/>
  <c r="H11" i="2"/>
  <c r="F11" i="2"/>
  <c r="H8" i="2"/>
  <c r="F8" i="2"/>
  <c r="F37" i="1"/>
  <c r="D38" i="1" s="1"/>
  <c r="E30" i="1"/>
  <c r="D30" i="1"/>
  <c r="C31" i="1" s="1"/>
  <c r="F29" i="1"/>
  <c r="D29" i="1"/>
  <c r="C30" i="1" s="1"/>
  <c r="E28" i="1"/>
  <c r="D28" i="1"/>
  <c r="F27" i="1"/>
  <c r="D27" i="1"/>
  <c r="C28" i="1" s="1"/>
  <c r="E26" i="1"/>
  <c r="D26" i="1"/>
  <c r="C27" i="1" s="1"/>
  <c r="F25" i="1"/>
  <c r="D25" i="1"/>
  <c r="C26" i="1" s="1"/>
  <c r="E24" i="1"/>
  <c r="D24" i="1"/>
  <c r="G24" i="1" s="1"/>
  <c r="E10" i="1"/>
  <c r="D10" i="1"/>
  <c r="F9" i="1"/>
  <c r="D9" i="1"/>
  <c r="E8" i="1"/>
  <c r="D8" i="1"/>
  <c r="C9" i="1" s="1"/>
  <c r="F7" i="1"/>
  <c r="D7" i="1"/>
  <c r="C8" i="1" s="1"/>
  <c r="E6" i="1"/>
  <c r="G31" i="1" l="1"/>
  <c r="K31" i="1" s="1"/>
  <c r="G26" i="1"/>
  <c r="I26" i="1" s="1"/>
  <c r="G30" i="1"/>
  <c r="I30" i="1" s="1"/>
  <c r="G8" i="1"/>
  <c r="I8" i="1" s="1"/>
  <c r="G27" i="1"/>
  <c r="K27" i="1" s="1"/>
  <c r="G28" i="1"/>
  <c r="I28" i="1" s="1"/>
  <c r="G10" i="2"/>
  <c r="E10" i="2"/>
  <c r="I24" i="1"/>
  <c r="G9" i="1"/>
  <c r="K9" i="1" s="1"/>
  <c r="C29" i="1"/>
  <c r="G29" i="1" s="1"/>
  <c r="K29" i="1" s="1"/>
  <c r="C7" i="1"/>
  <c r="G7" i="1" s="1"/>
  <c r="K7" i="1" s="1"/>
  <c r="C10" i="1"/>
  <c r="G10" i="1" s="1"/>
  <c r="I10" i="1" s="1"/>
  <c r="C25" i="1"/>
  <c r="G25" i="1" s="1"/>
  <c r="I12" i="1" l="1"/>
  <c r="K12" i="1"/>
  <c r="I33" i="1"/>
  <c r="B35" i="1" s="1"/>
  <c r="F10" i="2"/>
  <c r="E12" i="2"/>
  <c r="G12" i="2"/>
  <c r="H10" i="2"/>
  <c r="K25" i="1"/>
  <c r="K33" i="1" s="1"/>
  <c r="D35" i="1" s="1"/>
  <c r="G33" i="1"/>
  <c r="D36" i="1" s="1"/>
  <c r="D14" i="1"/>
  <c r="G12" i="1"/>
  <c r="D15" i="1" s="1"/>
  <c r="F35" i="1" l="1"/>
  <c r="F36" i="1" s="1"/>
  <c r="H12" i="2"/>
  <c r="G13" i="2"/>
  <c r="F12" i="2"/>
  <c r="E13" i="2"/>
  <c r="F14" i="1"/>
  <c r="B14" i="1"/>
  <c r="B36" i="1"/>
  <c r="F38" i="1"/>
  <c r="G6" i="2" s="1"/>
  <c r="H6" i="2" s="1"/>
  <c r="B38" i="1" l="1"/>
  <c r="D39" i="1"/>
  <c r="F39" i="1"/>
  <c r="G7" i="2" s="1"/>
  <c r="H7" i="2" s="1"/>
  <c r="H13" i="2"/>
  <c r="G14" i="2"/>
  <c r="F13" i="2"/>
  <c r="E14" i="2"/>
  <c r="D18" i="1"/>
  <c r="F17" i="1"/>
  <c r="E6" i="2" s="1"/>
  <c r="F6" i="2" s="1"/>
  <c r="F18" i="1"/>
  <c r="E7" i="2" s="1"/>
  <c r="F7" i="2" s="1"/>
  <c r="B17" i="1"/>
  <c r="B15" i="1"/>
  <c r="F15" i="1"/>
  <c r="H14" i="2" l="1"/>
  <c r="G15" i="2"/>
  <c r="F14" i="2"/>
  <c r="E15" i="2"/>
  <c r="H15" i="2" l="1"/>
  <c r="G16" i="2"/>
  <c r="F15" i="2"/>
  <c r="E16" i="2"/>
  <c r="F16" i="2" l="1"/>
  <c r="E17" i="2"/>
  <c r="F17" i="2" s="1"/>
  <c r="F18" i="2" s="1"/>
  <c r="F19" i="2" s="1"/>
  <c r="H16" i="2"/>
  <c r="G17" i="2"/>
  <c r="H17" i="2" s="1"/>
  <c r="H18" i="2" s="1"/>
  <c r="H19" i="2" s="1"/>
</calcChain>
</file>

<file path=xl/sharedStrings.xml><?xml version="1.0" encoding="utf-8"?>
<sst xmlns="http://schemas.openxmlformats.org/spreadsheetml/2006/main" count="142" uniqueCount="49">
  <si>
    <t>№ масиву</t>
  </si>
  <si>
    <t>Межі ділянки, км</t>
  </si>
  <si>
    <t>Середня робоча відмітка, м</t>
  </si>
  <si>
    <t>Протяж-ність ділянки, км</t>
  </si>
  <si>
    <r>
      <t>Об’єм земляних робіт, тис.м</t>
    </r>
    <r>
      <rPr>
        <vertAlign val="superscript"/>
        <sz val="14"/>
        <color theme="1"/>
        <rFont val="Times New Roman"/>
        <family val="1"/>
        <charset val="204"/>
      </rPr>
      <t>3</t>
    </r>
    <r>
      <rPr>
        <sz val="14"/>
        <color theme="1"/>
        <rFont val="Times New Roman"/>
        <family val="1"/>
        <charset val="204"/>
      </rPr>
      <t xml:space="preserve"> </t>
    </r>
  </si>
  <si>
    <t>насип</t>
  </si>
  <si>
    <t>виїмка</t>
  </si>
  <si>
    <t>початок</t>
  </si>
  <si>
    <t>кінець</t>
  </si>
  <si>
    <t>на 1км</t>
  </si>
  <si>
    <t>на ділянку</t>
  </si>
  <si>
    <t>–</t>
  </si>
  <si>
    <t>мм</t>
  </si>
  <si>
    <t xml:space="preserve"> 2.4.1</t>
  </si>
  <si>
    <t>+</t>
  </si>
  <si>
    <t>=</t>
  </si>
  <si>
    <t xml:space="preserve"> 2.4.2</t>
  </si>
  <si>
    <t>:</t>
  </si>
  <si>
    <t xml:space="preserve"> 2.4.3</t>
  </si>
  <si>
    <t>*(4-1)*825*</t>
  </si>
  <si>
    <t xml:space="preserve"> 2.4.4</t>
  </si>
  <si>
    <t xml:space="preserve"> 2.4.5</t>
  </si>
  <si>
    <t>*</t>
  </si>
  <si>
    <t>-</t>
  </si>
  <si>
    <t>Назва показників</t>
  </si>
  <si>
    <t>Вартість одиниці виміру, тис. грн.</t>
  </si>
  <si>
    <t>Варіант 1</t>
  </si>
  <si>
    <t>Варіант 2</t>
  </si>
  <si>
    <t>Кількість одиниць виміру</t>
  </si>
  <si>
    <t>Вартість, тис. грн.</t>
  </si>
  <si>
    <r>
      <t>1 Земляні роботи, тис. м</t>
    </r>
    <r>
      <rPr>
        <vertAlign val="superscript"/>
        <sz val="14"/>
        <color theme="1"/>
        <rFont val="Times New Roman"/>
        <family val="1"/>
        <charset val="204"/>
      </rPr>
      <t>3</t>
    </r>
  </si>
  <si>
    <t>1.1 основні</t>
  </si>
  <si>
    <t>1.2 додаткові</t>
  </si>
  <si>
    <t>2 Підготовка території до будівництва, км</t>
  </si>
  <si>
    <t>3 Штучні споруди:</t>
  </si>
  <si>
    <t>Малі штучні споруди, км</t>
  </si>
  <si>
    <t>мости, м</t>
  </si>
  <si>
    <t>4.Верхня будова колії, км</t>
  </si>
  <si>
    <t>5 Устрої СЦБ і зв’язку, км</t>
  </si>
  <si>
    <t>6 Виробничі та службові будівлі та споруди, км</t>
  </si>
  <si>
    <t>7 Енергетичні господарства, км</t>
  </si>
  <si>
    <t>8 Водопостачання, каналізація, теплофікація та газооснащення, км</t>
  </si>
  <si>
    <t>9 Інші витрати, км</t>
  </si>
  <si>
    <t>Всього</t>
  </si>
  <si>
    <r>
      <t>Σ К</t>
    </r>
    <r>
      <rPr>
        <vertAlign val="subscript"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= </t>
    </r>
  </si>
  <si>
    <r>
      <t>Σ К</t>
    </r>
    <r>
      <rPr>
        <vertAlign val="subscript"/>
        <sz val="14"/>
        <color theme="1"/>
        <rFont val="Times New Roman"/>
        <family val="1"/>
        <charset val="204"/>
      </rPr>
      <t>2</t>
    </r>
    <r>
      <rPr>
        <sz val="14"/>
        <color theme="1"/>
        <rFont val="Times New Roman"/>
        <family val="1"/>
        <charset val="204"/>
      </rPr>
      <t xml:space="preserve"> = </t>
    </r>
  </si>
  <si>
    <t>На 1 км</t>
  </si>
  <si>
    <r>
      <t>Σ К</t>
    </r>
    <r>
      <rPr>
        <vertAlign val="subscript"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>/L</t>
    </r>
    <r>
      <rPr>
        <vertAlign val="subscript"/>
        <sz val="14"/>
        <color theme="1"/>
        <rFont val="Times New Roman"/>
        <family val="1"/>
        <charset val="204"/>
      </rPr>
      <t>в</t>
    </r>
    <r>
      <rPr>
        <sz val="14"/>
        <color theme="1"/>
        <rFont val="Times New Roman"/>
        <family val="1"/>
        <charset val="204"/>
      </rPr>
      <t xml:space="preserve"> = </t>
    </r>
  </si>
  <si>
    <r>
      <t>Σ К</t>
    </r>
    <r>
      <rPr>
        <vertAlign val="subscript"/>
        <sz val="14"/>
        <color theme="1"/>
        <rFont val="Times New Roman"/>
        <family val="1"/>
        <charset val="204"/>
      </rPr>
      <t>2</t>
    </r>
    <r>
      <rPr>
        <sz val="14"/>
        <color theme="1"/>
        <rFont val="Times New Roman"/>
        <family val="1"/>
        <charset val="204"/>
      </rPr>
      <t>/ L</t>
    </r>
    <r>
      <rPr>
        <vertAlign val="subscript"/>
        <sz val="14"/>
        <color theme="1"/>
        <rFont val="Times New Roman"/>
        <family val="1"/>
        <charset val="204"/>
      </rPr>
      <t>в</t>
    </r>
    <r>
      <rPr>
        <sz val="14"/>
        <color theme="1"/>
        <rFont val="Times New Roman"/>
        <family val="1"/>
        <charset val="204"/>
      </rPr>
      <t xml:space="preserve"> =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</si>
</sst>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</font>
    <font>
      <sz val="12"/>
      <color theme="1"/>
      <name val="Times New Roman"/>
      <family val="1"/>
      <charset val="204"/>
    </font>
    <font>
      <vertAlign val="subscript"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4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/>
    </xf>
    <xf numFmtId="2" fontId="0" fillId="0" borderId="0" xfId="0" applyNumberFormat="1"/>
    <xf numFmtId="0" fontId="1" fillId="0" borderId="10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2" borderId="0" xfId="0" applyFill="1"/>
    <xf numFmtId="164" fontId="1" fillId="2" borderId="9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2" fontId="1" fillId="2" borderId="9" xfId="0" applyNumberFormat="1" applyFont="1" applyFill="1" applyBorder="1" applyAlignment="1">
      <alignment horizontal="center" vertical="center" wrapText="1"/>
    </xf>
    <xf numFmtId="2" fontId="5" fillId="2" borderId="9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9"/>
  <sheetViews>
    <sheetView tabSelected="1" zoomScale="140" zoomScaleNormal="140" workbookViewId="0">
      <selection activeCell="F36" sqref="F36"/>
    </sheetView>
  </sheetViews>
  <sheetFormatPr defaultRowHeight="15" x14ac:dyDescent="0.25"/>
  <cols>
    <col min="3" max="3" width="10.5703125" customWidth="1"/>
    <col min="4" max="4" width="10.42578125" customWidth="1"/>
    <col min="5" max="5" width="11" customWidth="1"/>
    <col min="6" max="6" width="10.5703125" customWidth="1"/>
    <col min="7" max="7" width="11.140625" customWidth="1"/>
    <col min="8" max="8" width="12" customWidth="1"/>
    <col min="9" max="9" width="11.5703125" customWidth="1"/>
    <col min="10" max="11" width="11.28515625" customWidth="1"/>
  </cols>
  <sheetData>
    <row r="2" spans="1:14" ht="15.75" thickBot="1" x14ac:dyDescent="0.3"/>
    <row r="3" spans="1:14" ht="22.5" customHeight="1" thickBot="1" x14ac:dyDescent="0.3">
      <c r="A3" s="23">
        <v>1</v>
      </c>
      <c r="B3" s="1" t="s">
        <v>0</v>
      </c>
      <c r="C3" s="2" t="s">
        <v>1</v>
      </c>
      <c r="D3" s="3"/>
      <c r="E3" s="2" t="s">
        <v>2</v>
      </c>
      <c r="F3" s="3"/>
      <c r="G3" s="1" t="s">
        <v>3</v>
      </c>
      <c r="H3" s="4" t="s">
        <v>4</v>
      </c>
      <c r="I3" s="5"/>
      <c r="J3" s="5"/>
      <c r="K3" s="6"/>
    </row>
    <row r="4" spans="1:14" ht="19.5" thickBot="1" x14ac:dyDescent="0.3">
      <c r="B4" s="7"/>
      <c r="C4" s="8"/>
      <c r="D4" s="9"/>
      <c r="E4" s="8"/>
      <c r="F4" s="9"/>
      <c r="G4" s="7"/>
      <c r="H4" s="4" t="s">
        <v>5</v>
      </c>
      <c r="I4" s="6"/>
      <c r="J4" s="4" t="s">
        <v>6</v>
      </c>
      <c r="K4" s="6"/>
    </row>
    <row r="5" spans="1:14" ht="38.25" thickBot="1" x14ac:dyDescent="0.3">
      <c r="B5" s="10"/>
      <c r="C5" s="11" t="s">
        <v>7</v>
      </c>
      <c r="D5" s="11" t="s">
        <v>8</v>
      </c>
      <c r="E5" s="12" t="s">
        <v>5</v>
      </c>
      <c r="F5" s="11" t="s">
        <v>6</v>
      </c>
      <c r="G5" s="10"/>
      <c r="H5" s="11" t="s">
        <v>9</v>
      </c>
      <c r="I5" s="11" t="s">
        <v>10</v>
      </c>
      <c r="J5" s="11" t="s">
        <v>9</v>
      </c>
      <c r="K5" s="11" t="s">
        <v>10</v>
      </c>
    </row>
    <row r="6" spans="1:14" ht="19.5" thickBot="1" x14ac:dyDescent="0.3">
      <c r="B6" s="13">
        <v>1</v>
      </c>
      <c r="C6" s="11">
        <v>0</v>
      </c>
      <c r="D6" s="12">
        <f>0.05*M6</f>
        <v>6.25</v>
      </c>
      <c r="E6" s="24">
        <f>(2+1.5+2+3.7+3.6+1.6+4.2+0.6+3.3+4.9+5.4+2.65)/13</f>
        <v>2.7269230769230766</v>
      </c>
      <c r="F6" s="20" t="s">
        <v>11</v>
      </c>
      <c r="G6" s="12">
        <f>D6-C6</f>
        <v>6.25</v>
      </c>
      <c r="H6" s="22">
        <v>29.9</v>
      </c>
      <c r="I6" s="12">
        <f>G6*H6</f>
        <v>186.875</v>
      </c>
      <c r="J6" s="11" t="s">
        <v>11</v>
      </c>
      <c r="K6" s="11" t="s">
        <v>11</v>
      </c>
      <c r="M6" s="21">
        <v>125</v>
      </c>
      <c r="N6" t="s">
        <v>12</v>
      </c>
    </row>
    <row r="7" spans="1:14" ht="19.5" thickBot="1" x14ac:dyDescent="0.3">
      <c r="B7" s="13">
        <v>2</v>
      </c>
      <c r="C7" s="12">
        <f>D6</f>
        <v>6.25</v>
      </c>
      <c r="D7" s="12">
        <f>0.05*M7</f>
        <v>9</v>
      </c>
      <c r="E7" s="20" t="s">
        <v>11</v>
      </c>
      <c r="F7" s="24">
        <f>(4.6+2.35)/4</f>
        <v>1.7374999999999998</v>
      </c>
      <c r="G7" s="12">
        <f>D7-C7</f>
        <v>2.75</v>
      </c>
      <c r="H7" s="11" t="s">
        <v>11</v>
      </c>
      <c r="I7" s="12" t="s">
        <v>11</v>
      </c>
      <c r="J7" s="22">
        <v>23.1</v>
      </c>
      <c r="K7" s="12">
        <f>G7*J7</f>
        <v>63.525000000000006</v>
      </c>
      <c r="M7" s="21">
        <v>180</v>
      </c>
      <c r="N7" t="s">
        <v>12</v>
      </c>
    </row>
    <row r="8" spans="1:14" ht="19.5" thickBot="1" x14ac:dyDescent="0.3">
      <c r="B8" s="13">
        <v>3</v>
      </c>
      <c r="C8" s="12">
        <f t="shared" ref="C8:C10" si="0">D7</f>
        <v>9</v>
      </c>
      <c r="D8" s="12">
        <f t="shared" ref="D8:D10" si="1">0.05*M8</f>
        <v>10.5</v>
      </c>
      <c r="E8" s="24">
        <f>(1.65+3.2+2.15+6.65+2.15)/7</f>
        <v>2.2571428571428571</v>
      </c>
      <c r="F8" s="20" t="s">
        <v>11</v>
      </c>
      <c r="G8" s="12">
        <f t="shared" ref="G8:G10" si="2">D8-C8</f>
        <v>1.5</v>
      </c>
      <c r="H8" s="22">
        <v>22.9</v>
      </c>
      <c r="I8" s="12">
        <f>G8*H8</f>
        <v>34.349999999999994</v>
      </c>
      <c r="J8" s="11" t="s">
        <v>11</v>
      </c>
      <c r="K8" s="11" t="s">
        <v>11</v>
      </c>
      <c r="M8" s="21">
        <v>210</v>
      </c>
      <c r="N8" t="s">
        <v>12</v>
      </c>
    </row>
    <row r="9" spans="1:14" ht="19.5" thickBot="1" x14ac:dyDescent="0.3">
      <c r="B9" s="13">
        <v>4</v>
      </c>
      <c r="C9" s="12">
        <f t="shared" si="0"/>
        <v>10.5</v>
      </c>
      <c r="D9" s="12">
        <f t="shared" si="1"/>
        <v>11.9</v>
      </c>
      <c r="E9" s="20" t="s">
        <v>11</v>
      </c>
      <c r="F9" s="24">
        <f>(2.05+2.65+2.05)/5</f>
        <v>1.3499999999999999</v>
      </c>
      <c r="G9" s="12">
        <f t="shared" si="2"/>
        <v>1.4000000000000004</v>
      </c>
      <c r="H9" s="11" t="s">
        <v>11</v>
      </c>
      <c r="I9" s="12" t="s">
        <v>11</v>
      </c>
      <c r="J9" s="22">
        <v>15.7</v>
      </c>
      <c r="K9" s="12">
        <f>G9*J9</f>
        <v>21.980000000000004</v>
      </c>
      <c r="M9" s="21">
        <v>238</v>
      </c>
      <c r="N9" t="s">
        <v>12</v>
      </c>
    </row>
    <row r="10" spans="1:14" ht="19.5" thickBot="1" x14ac:dyDescent="0.3">
      <c r="B10" s="13">
        <v>5</v>
      </c>
      <c r="C10" s="12">
        <f t="shared" si="0"/>
        <v>11.9</v>
      </c>
      <c r="D10" s="12">
        <f t="shared" si="1"/>
        <v>12.200000000000001</v>
      </c>
      <c r="E10" s="24">
        <f>0.95/2</f>
        <v>0.47499999999999998</v>
      </c>
      <c r="F10" s="20" t="s">
        <v>11</v>
      </c>
      <c r="G10" s="12">
        <f t="shared" si="2"/>
        <v>0.30000000000000071</v>
      </c>
      <c r="H10" s="22">
        <v>4.3</v>
      </c>
      <c r="I10" s="12">
        <f>G10*H10</f>
        <v>1.2900000000000029</v>
      </c>
      <c r="J10" s="11" t="s">
        <v>11</v>
      </c>
      <c r="K10" s="11" t="s">
        <v>11</v>
      </c>
      <c r="M10" s="21">
        <v>244</v>
      </c>
      <c r="N10" t="s">
        <v>12</v>
      </c>
    </row>
    <row r="11" spans="1:14" ht="15" customHeight="1" x14ac:dyDescent="0.25"/>
    <row r="12" spans="1:14" ht="18.75" x14ac:dyDescent="0.3">
      <c r="G12" s="15">
        <f>SUM(G6:G10)</f>
        <v>12.200000000000001</v>
      </c>
      <c r="H12" s="15"/>
      <c r="I12" s="15">
        <f>SUM(I6:I10)</f>
        <v>222.51499999999999</v>
      </c>
      <c r="J12" s="15"/>
      <c r="K12" s="15">
        <f>SUM(K6:K10)</f>
        <v>85.50500000000001</v>
      </c>
    </row>
    <row r="14" spans="1:14" x14ac:dyDescent="0.25">
      <c r="A14" t="s">
        <v>13</v>
      </c>
      <c r="B14" s="16">
        <f>I12</f>
        <v>222.51499999999999</v>
      </c>
      <c r="C14" t="s">
        <v>14</v>
      </c>
      <c r="D14" s="16">
        <f>K12</f>
        <v>85.50500000000001</v>
      </c>
      <c r="E14" t="s">
        <v>15</v>
      </c>
      <c r="F14" s="16">
        <f>I12+K12</f>
        <v>308.02</v>
      </c>
    </row>
    <row r="15" spans="1:14" x14ac:dyDescent="0.25">
      <c r="A15" t="s">
        <v>16</v>
      </c>
      <c r="B15" s="16">
        <f>F14</f>
        <v>308.02</v>
      </c>
      <c r="C15" t="s">
        <v>17</v>
      </c>
      <c r="D15">
        <f>G12</f>
        <v>12.200000000000001</v>
      </c>
      <c r="E15" t="s">
        <v>15</v>
      </c>
      <c r="F15" s="16">
        <f>F14/G12</f>
        <v>25.247540983606555</v>
      </c>
    </row>
    <row r="16" spans="1:14" x14ac:dyDescent="0.25">
      <c r="A16" t="s">
        <v>18</v>
      </c>
      <c r="B16">
        <v>5.3</v>
      </c>
      <c r="C16" t="s">
        <v>19</v>
      </c>
      <c r="D16" s="21">
        <v>1.67</v>
      </c>
      <c r="E16" t="s">
        <v>15</v>
      </c>
      <c r="F16" s="16">
        <f>3*5.3*0.825*D16</f>
        <v>21.906224999999996</v>
      </c>
    </row>
    <row r="17" spans="1:14" x14ac:dyDescent="0.25">
      <c r="A17" t="s">
        <v>20</v>
      </c>
      <c r="B17" s="16">
        <f>F14</f>
        <v>308.02</v>
      </c>
      <c r="C17" t="s">
        <v>14</v>
      </c>
      <c r="D17" s="16">
        <f>F16</f>
        <v>21.906224999999996</v>
      </c>
      <c r="E17" t="s">
        <v>15</v>
      </c>
      <c r="F17" s="16">
        <f>F14+F16</f>
        <v>329.92622499999999</v>
      </c>
    </row>
    <row r="18" spans="1:14" x14ac:dyDescent="0.25">
      <c r="A18" t="s">
        <v>21</v>
      </c>
      <c r="B18">
        <v>0.1</v>
      </c>
      <c r="C18" s="16" t="s">
        <v>22</v>
      </c>
      <c r="D18" s="16">
        <f>F14</f>
        <v>308.02</v>
      </c>
      <c r="E18" t="s">
        <v>15</v>
      </c>
      <c r="F18" s="16">
        <f>0.1*F14</f>
        <v>30.802</v>
      </c>
    </row>
    <row r="20" spans="1:14" ht="15.75" thickBot="1" x14ac:dyDescent="0.3"/>
    <row r="21" spans="1:14" ht="19.5" thickBot="1" x14ac:dyDescent="0.3">
      <c r="A21" s="23">
        <v>2</v>
      </c>
      <c r="B21" s="1" t="s">
        <v>0</v>
      </c>
      <c r="C21" s="2" t="s">
        <v>1</v>
      </c>
      <c r="D21" s="3"/>
      <c r="E21" s="2" t="s">
        <v>2</v>
      </c>
      <c r="F21" s="3"/>
      <c r="G21" s="1" t="s">
        <v>3</v>
      </c>
      <c r="H21" s="4" t="s">
        <v>4</v>
      </c>
      <c r="I21" s="5"/>
      <c r="J21" s="5"/>
      <c r="K21" s="6"/>
    </row>
    <row r="22" spans="1:14" ht="19.5" thickBot="1" x14ac:dyDescent="0.3">
      <c r="B22" s="7"/>
      <c r="C22" s="8"/>
      <c r="D22" s="9"/>
      <c r="E22" s="8"/>
      <c r="F22" s="9"/>
      <c r="G22" s="7"/>
      <c r="H22" s="4" t="s">
        <v>5</v>
      </c>
      <c r="I22" s="6"/>
      <c r="J22" s="4" t="s">
        <v>6</v>
      </c>
      <c r="K22" s="6"/>
    </row>
    <row r="23" spans="1:14" ht="38.25" thickBot="1" x14ac:dyDescent="0.3">
      <c r="B23" s="10"/>
      <c r="C23" s="11" t="s">
        <v>7</v>
      </c>
      <c r="D23" s="11" t="s">
        <v>8</v>
      </c>
      <c r="E23" s="12" t="s">
        <v>5</v>
      </c>
      <c r="F23" s="11" t="s">
        <v>6</v>
      </c>
      <c r="G23" s="10"/>
      <c r="H23" s="11" t="s">
        <v>9</v>
      </c>
      <c r="I23" s="11" t="s">
        <v>10</v>
      </c>
      <c r="J23" s="11" t="s">
        <v>9</v>
      </c>
      <c r="K23" s="11" t="s">
        <v>10</v>
      </c>
    </row>
    <row r="24" spans="1:14" ht="19.5" thickBot="1" x14ac:dyDescent="0.3">
      <c r="B24" s="13">
        <v>1</v>
      </c>
      <c r="C24" s="11">
        <v>0</v>
      </c>
      <c r="D24" s="12">
        <f>0.05*M24</f>
        <v>3.1</v>
      </c>
      <c r="E24" s="12">
        <f>2.32</f>
        <v>2.3199999999999998</v>
      </c>
      <c r="F24" s="11" t="s">
        <v>11</v>
      </c>
      <c r="G24" s="12">
        <f>D24-C24</f>
        <v>3.1</v>
      </c>
      <c r="H24" s="22">
        <v>22.9</v>
      </c>
      <c r="I24" s="12">
        <f>G24*H24</f>
        <v>70.989999999999995</v>
      </c>
      <c r="J24" s="11" t="s">
        <v>11</v>
      </c>
      <c r="K24" s="11" t="s">
        <v>11</v>
      </c>
      <c r="M24" s="21">
        <v>62</v>
      </c>
      <c r="N24" t="s">
        <v>12</v>
      </c>
    </row>
    <row r="25" spans="1:14" ht="21" customHeight="1" thickBot="1" x14ac:dyDescent="0.3">
      <c r="B25" s="13">
        <v>2</v>
      </c>
      <c r="C25" s="12">
        <f>D24</f>
        <v>3.1</v>
      </c>
      <c r="D25" s="12">
        <f t="shared" ref="D25:D29" si="3">0.05*M25</f>
        <v>4.05</v>
      </c>
      <c r="E25" s="11" t="s">
        <v>11</v>
      </c>
      <c r="F25" s="12">
        <f>(3.15+1.95)/4</f>
        <v>1.2749999999999999</v>
      </c>
      <c r="G25" s="12">
        <f>D25-C25</f>
        <v>0.94999999999999973</v>
      </c>
      <c r="H25" s="11" t="s">
        <v>11</v>
      </c>
      <c r="I25" s="12" t="s">
        <v>11</v>
      </c>
      <c r="J25" s="14">
        <v>15.7</v>
      </c>
      <c r="K25" s="12">
        <f>G25*J25</f>
        <v>14.914999999999996</v>
      </c>
      <c r="M25" s="21">
        <v>81</v>
      </c>
      <c r="N25" t="s">
        <v>12</v>
      </c>
    </row>
    <row r="26" spans="1:14" ht="19.5" thickBot="1" x14ac:dyDescent="0.3">
      <c r="B26" s="13">
        <v>3</v>
      </c>
      <c r="C26" s="12">
        <f t="shared" ref="C26:C31" si="4">D25</f>
        <v>4.05</v>
      </c>
      <c r="D26" s="12">
        <f t="shared" si="3"/>
        <v>6.15</v>
      </c>
      <c r="E26" s="12">
        <f>(1.55+3.25+4.25+3.25+1.45)/7</f>
        <v>1.9642857142857142</v>
      </c>
      <c r="F26" s="11" t="s">
        <v>11</v>
      </c>
      <c r="G26" s="12">
        <f t="shared" ref="G26:G32" si="5">D26-C26</f>
        <v>2.1000000000000005</v>
      </c>
      <c r="H26" s="22">
        <v>19.7</v>
      </c>
      <c r="I26" s="12">
        <f>G26*H26</f>
        <v>41.370000000000012</v>
      </c>
      <c r="J26" s="11" t="s">
        <v>11</v>
      </c>
      <c r="K26" s="12" t="s">
        <v>11</v>
      </c>
      <c r="M26" s="21">
        <v>123</v>
      </c>
      <c r="N26" t="s">
        <v>12</v>
      </c>
    </row>
    <row r="27" spans="1:14" ht="19.5" thickBot="1" x14ac:dyDescent="0.3">
      <c r="B27" s="13">
        <v>4</v>
      </c>
      <c r="C27" s="12">
        <f t="shared" si="4"/>
        <v>6.15</v>
      </c>
      <c r="D27" s="12">
        <f t="shared" si="3"/>
        <v>6.8000000000000007</v>
      </c>
      <c r="E27" s="11" t="s">
        <v>11</v>
      </c>
      <c r="F27" s="12">
        <f>(2.55+4.75+0.95)/5</f>
        <v>1.65</v>
      </c>
      <c r="G27" s="12">
        <f t="shared" si="5"/>
        <v>0.65000000000000036</v>
      </c>
      <c r="H27" s="11" t="s">
        <v>11</v>
      </c>
      <c r="I27" s="12" t="s">
        <v>11</v>
      </c>
      <c r="J27" s="22">
        <v>23.1</v>
      </c>
      <c r="K27" s="12">
        <f>G27*J27</f>
        <v>15.015000000000009</v>
      </c>
      <c r="M27" s="21">
        <v>136</v>
      </c>
      <c r="N27" t="s">
        <v>12</v>
      </c>
    </row>
    <row r="28" spans="1:14" ht="19.5" thickBot="1" x14ac:dyDescent="0.3">
      <c r="B28" s="13">
        <v>5</v>
      </c>
      <c r="C28" s="12">
        <f t="shared" si="4"/>
        <v>6.8000000000000007</v>
      </c>
      <c r="D28" s="12">
        <f t="shared" si="3"/>
        <v>7.65</v>
      </c>
      <c r="E28" s="12">
        <f>(3.35+3.95+2.65)/5</f>
        <v>1.9900000000000002</v>
      </c>
      <c r="F28" s="11" t="s">
        <v>11</v>
      </c>
      <c r="G28" s="12">
        <f t="shared" si="5"/>
        <v>0.84999999999999964</v>
      </c>
      <c r="H28" s="22">
        <v>19.7</v>
      </c>
      <c r="I28" s="12">
        <f>G28*H28</f>
        <v>16.744999999999994</v>
      </c>
      <c r="J28" s="11" t="s">
        <v>11</v>
      </c>
      <c r="K28" s="12" t="s">
        <v>11</v>
      </c>
      <c r="M28" s="21">
        <v>153</v>
      </c>
      <c r="N28" t="s">
        <v>12</v>
      </c>
    </row>
    <row r="29" spans="1:14" ht="19.5" thickBot="1" x14ac:dyDescent="0.3">
      <c r="B29" s="13">
        <v>6</v>
      </c>
      <c r="C29" s="12">
        <f t="shared" si="4"/>
        <v>7.65</v>
      </c>
      <c r="D29" s="12">
        <f t="shared" si="3"/>
        <v>8.4</v>
      </c>
      <c r="E29" s="11" t="s">
        <v>11</v>
      </c>
      <c r="F29" s="12">
        <f>(1.55+5.65+0.45)/5</f>
        <v>1.53</v>
      </c>
      <c r="G29" s="12">
        <f t="shared" si="5"/>
        <v>0.75</v>
      </c>
      <c r="H29" s="11" t="s">
        <v>11</v>
      </c>
      <c r="I29" s="12" t="s">
        <v>11</v>
      </c>
      <c r="J29" s="22">
        <v>19.3</v>
      </c>
      <c r="K29" s="12">
        <f>G29*J29</f>
        <v>14.475000000000001</v>
      </c>
      <c r="M29" s="21">
        <v>168</v>
      </c>
      <c r="N29" t="s">
        <v>12</v>
      </c>
    </row>
    <row r="30" spans="1:14" ht="19.5" thickBot="1" x14ac:dyDescent="0.3">
      <c r="B30" s="13">
        <v>7</v>
      </c>
      <c r="C30" s="12">
        <f t="shared" si="4"/>
        <v>8.4</v>
      </c>
      <c r="D30" s="12">
        <f>0.05*M30</f>
        <v>9.4</v>
      </c>
      <c r="E30" s="12">
        <f>(4.45+0.75)/4</f>
        <v>1.3</v>
      </c>
      <c r="F30" s="11" t="s">
        <v>11</v>
      </c>
      <c r="G30" s="12">
        <f t="shared" si="5"/>
        <v>1</v>
      </c>
      <c r="H30" s="22">
        <v>11.1</v>
      </c>
      <c r="I30" s="12">
        <f>G30*H30</f>
        <v>11.1</v>
      </c>
      <c r="J30" s="11" t="s">
        <v>11</v>
      </c>
      <c r="K30" s="12" t="s">
        <v>11</v>
      </c>
      <c r="M30" s="21">
        <v>188</v>
      </c>
      <c r="N30" t="s">
        <v>12</v>
      </c>
    </row>
    <row r="31" spans="1:14" ht="19.5" thickBot="1" x14ac:dyDescent="0.3">
      <c r="B31" s="13">
        <v>8</v>
      </c>
      <c r="C31" s="12">
        <f t="shared" si="4"/>
        <v>9.4</v>
      </c>
      <c r="D31" s="12">
        <f>0.05*M31</f>
        <v>11.5075</v>
      </c>
      <c r="E31" s="11" t="s">
        <v>11</v>
      </c>
      <c r="F31" s="12">
        <f>(2.55+2.55+2.55+0.05)/6</f>
        <v>1.2833333333333332</v>
      </c>
      <c r="G31" s="12">
        <f t="shared" si="5"/>
        <v>2.1074999999999999</v>
      </c>
      <c r="H31" s="11" t="s">
        <v>11</v>
      </c>
      <c r="I31" s="12" t="s">
        <v>11</v>
      </c>
      <c r="J31" s="22">
        <v>15.7</v>
      </c>
      <c r="K31" s="12">
        <f>G31*J31</f>
        <v>33.08775</v>
      </c>
      <c r="M31" s="21">
        <v>230.15</v>
      </c>
      <c r="N31" t="s">
        <v>12</v>
      </c>
    </row>
    <row r="32" spans="1:14" ht="19.5" thickBot="1" x14ac:dyDescent="0.3">
      <c r="B32" s="13">
        <v>9</v>
      </c>
      <c r="C32" s="12">
        <f>D31</f>
        <v>11.5075</v>
      </c>
      <c r="D32" s="12">
        <f>0.05*M32</f>
        <v>11.8</v>
      </c>
      <c r="E32" s="12">
        <f>1.95/2</f>
        <v>0.97499999999999998</v>
      </c>
      <c r="F32" s="12" t="s">
        <v>23</v>
      </c>
      <c r="G32" s="12">
        <f t="shared" si="5"/>
        <v>0.29250000000000043</v>
      </c>
      <c r="H32" s="22">
        <v>8.6999999999999993</v>
      </c>
      <c r="I32" s="12">
        <f>G32*H32</f>
        <v>2.5447500000000036</v>
      </c>
      <c r="J32" s="11" t="s">
        <v>11</v>
      </c>
      <c r="K32" s="12" t="s">
        <v>11</v>
      </c>
      <c r="M32" s="21">
        <v>236</v>
      </c>
    </row>
    <row r="33" spans="1:11" ht="18.75" x14ac:dyDescent="0.3">
      <c r="G33" s="15">
        <f>SUM(G24:G32)</f>
        <v>11.8</v>
      </c>
      <c r="H33" s="15"/>
      <c r="I33" s="15">
        <f>SUM(I24:I32)</f>
        <v>142.74975000000001</v>
      </c>
      <c r="J33" s="15"/>
      <c r="K33" s="15">
        <f>SUM(K24:K32)</f>
        <v>77.492750000000001</v>
      </c>
    </row>
    <row r="35" spans="1:11" x14ac:dyDescent="0.25">
      <c r="A35" t="s">
        <v>13</v>
      </c>
      <c r="B35" s="16">
        <f>I33</f>
        <v>142.74975000000001</v>
      </c>
      <c r="C35" t="s">
        <v>14</v>
      </c>
      <c r="D35" s="16">
        <f>K33</f>
        <v>77.492750000000001</v>
      </c>
      <c r="E35" t="s">
        <v>15</v>
      </c>
      <c r="F35" s="16">
        <f>I33+K33</f>
        <v>220.24250000000001</v>
      </c>
    </row>
    <row r="36" spans="1:11" x14ac:dyDescent="0.25">
      <c r="A36" t="s">
        <v>16</v>
      </c>
      <c r="B36" s="16">
        <f>F35</f>
        <v>220.24250000000001</v>
      </c>
      <c r="C36" t="s">
        <v>17</v>
      </c>
      <c r="D36">
        <f>G33</f>
        <v>11.8</v>
      </c>
      <c r="E36" t="s">
        <v>15</v>
      </c>
      <c r="F36" s="16">
        <f>F35/G33</f>
        <v>18.664618644067797</v>
      </c>
    </row>
    <row r="37" spans="1:11" x14ac:dyDescent="0.25">
      <c r="A37" t="s">
        <v>18</v>
      </c>
      <c r="B37">
        <v>5.3</v>
      </c>
      <c r="C37" t="s">
        <v>19</v>
      </c>
      <c r="D37" s="21">
        <v>1.83</v>
      </c>
      <c r="E37" t="s">
        <v>15</v>
      </c>
      <c r="F37" s="16">
        <f>3*5.3*0.825*D37</f>
        <v>24.005024999999996</v>
      </c>
    </row>
    <row r="38" spans="1:11" x14ac:dyDescent="0.25">
      <c r="A38" t="s">
        <v>20</v>
      </c>
      <c r="B38" s="16">
        <f>F35</f>
        <v>220.24250000000001</v>
      </c>
      <c r="C38" t="s">
        <v>14</v>
      </c>
      <c r="D38" s="16">
        <f>F37</f>
        <v>24.005024999999996</v>
      </c>
      <c r="E38" t="s">
        <v>15</v>
      </c>
      <c r="F38" s="16">
        <f>F35+F37</f>
        <v>244.247525</v>
      </c>
    </row>
    <row r="39" spans="1:11" x14ac:dyDescent="0.25">
      <c r="A39" t="s">
        <v>21</v>
      </c>
      <c r="B39">
        <v>0.1</v>
      </c>
      <c r="C39" s="16" t="s">
        <v>22</v>
      </c>
      <c r="D39" s="16">
        <f>F35</f>
        <v>220.24250000000001</v>
      </c>
      <c r="E39" t="s">
        <v>15</v>
      </c>
      <c r="F39" s="16">
        <f>0.1*F35</f>
        <v>22.024250000000002</v>
      </c>
    </row>
  </sheetData>
  <mergeCells count="14">
    <mergeCell ref="B21:B23"/>
    <mergeCell ref="C21:D22"/>
    <mergeCell ref="E21:F22"/>
    <mergeCell ref="G21:G23"/>
    <mergeCell ref="H21:K21"/>
    <mergeCell ref="H22:I22"/>
    <mergeCell ref="J22:K22"/>
    <mergeCell ref="B3:B5"/>
    <mergeCell ref="C3:D4"/>
    <mergeCell ref="E3:F4"/>
    <mergeCell ref="G3:G5"/>
    <mergeCell ref="H3:K3"/>
    <mergeCell ref="H4:I4"/>
    <mergeCell ref="J4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"/>
  <sheetViews>
    <sheetView topLeftCell="A4" zoomScale="80" zoomScaleNormal="80" workbookViewId="0">
      <selection activeCell="G8" sqref="G8"/>
    </sheetView>
  </sheetViews>
  <sheetFormatPr defaultRowHeight="15" x14ac:dyDescent="0.25"/>
  <cols>
    <col min="2" max="2" width="39.140625" customWidth="1"/>
    <col min="3" max="3" width="6.140625" customWidth="1"/>
    <col min="4" max="4" width="6" customWidth="1"/>
    <col min="5" max="5" width="12.5703125" customWidth="1"/>
    <col min="6" max="6" width="11.85546875" customWidth="1"/>
    <col min="7" max="7" width="12.85546875" customWidth="1"/>
    <col min="8" max="8" width="11.7109375" customWidth="1"/>
  </cols>
  <sheetData>
    <row r="2" spans="2:8" ht="15.75" thickBot="1" x14ac:dyDescent="0.3"/>
    <row r="3" spans="2:8" ht="22.5" customHeight="1" thickBot="1" x14ac:dyDescent="0.3">
      <c r="B3" s="1" t="s">
        <v>24</v>
      </c>
      <c r="C3" s="2" t="s">
        <v>25</v>
      </c>
      <c r="D3" s="3"/>
      <c r="E3" s="4" t="s">
        <v>26</v>
      </c>
      <c r="F3" s="6"/>
      <c r="G3" s="4" t="s">
        <v>27</v>
      </c>
      <c r="H3" s="6"/>
    </row>
    <row r="4" spans="2:8" ht="69.75" customHeight="1" thickBot="1" x14ac:dyDescent="0.3">
      <c r="B4" s="10"/>
      <c r="C4" s="8"/>
      <c r="D4" s="9"/>
      <c r="E4" s="11" t="s">
        <v>28</v>
      </c>
      <c r="F4" s="11" t="s">
        <v>29</v>
      </c>
      <c r="G4" s="11" t="s">
        <v>28</v>
      </c>
      <c r="H4" s="11" t="s">
        <v>29</v>
      </c>
    </row>
    <row r="5" spans="2:8" ht="23.25" thickBot="1" x14ac:dyDescent="0.3">
      <c r="B5" s="17" t="s">
        <v>30</v>
      </c>
      <c r="C5" s="4"/>
      <c r="D5" s="6"/>
      <c r="E5" s="11"/>
      <c r="F5" s="11"/>
      <c r="G5" s="11"/>
      <c r="H5" s="11"/>
    </row>
    <row r="6" spans="2:8" ht="19.5" thickBot="1" x14ac:dyDescent="0.3">
      <c r="B6" s="17" t="s">
        <v>31</v>
      </c>
      <c r="C6" s="25">
        <v>1.65</v>
      </c>
      <c r="D6" s="25">
        <v>1.65</v>
      </c>
      <c r="E6" s="12">
        <f>ОБЕМИ!F17</f>
        <v>329.92622499999999</v>
      </c>
      <c r="F6" s="12">
        <f>C6*E6</f>
        <v>544.3782712499999</v>
      </c>
      <c r="G6" s="12">
        <f>ОБЕМИ!F38</f>
        <v>244.247525</v>
      </c>
      <c r="H6" s="12">
        <f>G6*D6</f>
        <v>403.00841624999998</v>
      </c>
    </row>
    <row r="7" spans="2:8" ht="19.5" thickBot="1" x14ac:dyDescent="0.3">
      <c r="B7" s="17" t="s">
        <v>32</v>
      </c>
      <c r="C7" s="4">
        <v>0.8</v>
      </c>
      <c r="D7" s="6"/>
      <c r="E7" s="12">
        <f>ОБЕМИ!F18</f>
        <v>30.802</v>
      </c>
      <c r="F7" s="12">
        <f>E7*C7</f>
        <v>24.6416</v>
      </c>
      <c r="G7" s="12">
        <f>ОБЕМИ!F39</f>
        <v>22.024250000000002</v>
      </c>
      <c r="H7" s="12">
        <f>G7*C7</f>
        <v>17.619400000000002</v>
      </c>
    </row>
    <row r="8" spans="2:8" ht="38.25" thickBot="1" x14ac:dyDescent="0.3">
      <c r="B8" s="17" t="s">
        <v>33</v>
      </c>
      <c r="C8" s="26">
        <v>7.1</v>
      </c>
      <c r="D8" s="27"/>
      <c r="E8" s="20">
        <v>12.2</v>
      </c>
      <c r="F8" s="12">
        <f>E8*C8</f>
        <v>86.61999999999999</v>
      </c>
      <c r="G8" s="20">
        <v>11.8</v>
      </c>
      <c r="H8" s="12">
        <f>C8*G8</f>
        <v>83.78</v>
      </c>
    </row>
    <row r="9" spans="2:8" ht="19.5" thickBot="1" x14ac:dyDescent="0.3">
      <c r="B9" s="17" t="s">
        <v>34</v>
      </c>
      <c r="C9" s="26"/>
      <c r="D9" s="27"/>
      <c r="E9" s="11"/>
      <c r="F9" s="12"/>
      <c r="G9" s="11"/>
      <c r="H9" s="12"/>
    </row>
    <row r="10" spans="2:8" ht="19.5" thickBot="1" x14ac:dyDescent="0.3">
      <c r="B10" s="17" t="s">
        <v>35</v>
      </c>
      <c r="C10" s="26">
        <v>14.8</v>
      </c>
      <c r="D10" s="27"/>
      <c r="E10" s="11">
        <f>E8</f>
        <v>12.2</v>
      </c>
      <c r="F10" s="12">
        <f t="shared" ref="F10:F16" si="0">E10*C10</f>
        <v>180.56</v>
      </c>
      <c r="G10" s="11">
        <f>G8</f>
        <v>11.8</v>
      </c>
      <c r="H10" s="12">
        <f t="shared" ref="H10:H17" si="1">C10*G10</f>
        <v>174.64000000000001</v>
      </c>
    </row>
    <row r="11" spans="2:8" ht="19.5" thickBot="1" x14ac:dyDescent="0.3">
      <c r="B11" s="17" t="s">
        <v>36</v>
      </c>
      <c r="C11" s="26">
        <v>2</v>
      </c>
      <c r="D11" s="27"/>
      <c r="E11" s="11">
        <v>34</v>
      </c>
      <c r="F11" s="12">
        <f t="shared" si="0"/>
        <v>68</v>
      </c>
      <c r="G11" s="11">
        <v>0</v>
      </c>
      <c r="H11" s="12">
        <f t="shared" si="1"/>
        <v>0</v>
      </c>
    </row>
    <row r="12" spans="2:8" ht="19.5" thickBot="1" x14ac:dyDescent="0.3">
      <c r="B12" s="17" t="s">
        <v>37</v>
      </c>
      <c r="C12" s="26">
        <v>87.5</v>
      </c>
      <c r="D12" s="27"/>
      <c r="E12" s="11">
        <f>E10</f>
        <v>12.2</v>
      </c>
      <c r="F12" s="12">
        <f t="shared" si="0"/>
        <v>1067.5</v>
      </c>
      <c r="G12" s="11">
        <f>G10</f>
        <v>11.8</v>
      </c>
      <c r="H12" s="12">
        <f t="shared" si="1"/>
        <v>1032.5</v>
      </c>
    </row>
    <row r="13" spans="2:8" ht="19.5" thickBot="1" x14ac:dyDescent="0.3">
      <c r="B13" s="17" t="s">
        <v>38</v>
      </c>
      <c r="C13" s="26">
        <v>33.799999999999997</v>
      </c>
      <c r="D13" s="27"/>
      <c r="E13" s="11">
        <f t="shared" ref="E13:E17" si="2">E12</f>
        <v>12.2</v>
      </c>
      <c r="F13" s="12">
        <f t="shared" si="0"/>
        <v>412.35999999999996</v>
      </c>
      <c r="G13" s="11">
        <f t="shared" ref="G13:G17" si="3">G12</f>
        <v>11.8</v>
      </c>
      <c r="H13" s="12">
        <f t="shared" si="1"/>
        <v>398.84</v>
      </c>
    </row>
    <row r="14" spans="2:8" ht="38.25" thickBot="1" x14ac:dyDescent="0.3">
      <c r="B14" s="17" t="s">
        <v>39</v>
      </c>
      <c r="C14" s="26">
        <v>11.7</v>
      </c>
      <c r="D14" s="27"/>
      <c r="E14" s="11">
        <f t="shared" si="2"/>
        <v>12.2</v>
      </c>
      <c r="F14" s="12">
        <f t="shared" si="0"/>
        <v>142.73999999999998</v>
      </c>
      <c r="G14" s="11">
        <f t="shared" si="3"/>
        <v>11.8</v>
      </c>
      <c r="H14" s="12">
        <f t="shared" si="1"/>
        <v>138.06</v>
      </c>
    </row>
    <row r="15" spans="2:8" ht="38.25" thickBot="1" x14ac:dyDescent="0.3">
      <c r="B15" s="17" t="s">
        <v>40</v>
      </c>
      <c r="C15" s="26">
        <v>36.6</v>
      </c>
      <c r="D15" s="27"/>
      <c r="E15" s="11">
        <f t="shared" si="2"/>
        <v>12.2</v>
      </c>
      <c r="F15" s="12">
        <f t="shared" si="0"/>
        <v>446.52</v>
      </c>
      <c r="G15" s="11">
        <f t="shared" si="3"/>
        <v>11.8</v>
      </c>
      <c r="H15" s="12">
        <f t="shared" si="1"/>
        <v>431.88000000000005</v>
      </c>
    </row>
    <row r="16" spans="2:8" ht="57" thickBot="1" x14ac:dyDescent="0.3">
      <c r="B16" s="17" t="s">
        <v>41</v>
      </c>
      <c r="C16" s="26">
        <v>5.2</v>
      </c>
      <c r="D16" s="27"/>
      <c r="E16" s="11">
        <f t="shared" si="2"/>
        <v>12.2</v>
      </c>
      <c r="F16" s="12">
        <f t="shared" si="0"/>
        <v>63.44</v>
      </c>
      <c r="G16" s="11">
        <f t="shared" si="3"/>
        <v>11.8</v>
      </c>
      <c r="H16" s="12">
        <f t="shared" si="1"/>
        <v>61.360000000000007</v>
      </c>
    </row>
    <row r="17" spans="2:8" ht="19.5" thickBot="1" x14ac:dyDescent="0.3">
      <c r="B17" s="17" t="s">
        <v>42</v>
      </c>
      <c r="C17" s="26">
        <v>85.6</v>
      </c>
      <c r="D17" s="27"/>
      <c r="E17" s="11">
        <f t="shared" si="2"/>
        <v>12.2</v>
      </c>
      <c r="F17" s="12">
        <f>E17*C17</f>
        <v>1044.32</v>
      </c>
      <c r="G17" s="11">
        <f t="shared" si="3"/>
        <v>11.8</v>
      </c>
      <c r="H17" s="12">
        <f t="shared" si="1"/>
        <v>1010.08</v>
      </c>
    </row>
    <row r="18" spans="2:8" ht="20.25" customHeight="1" thickBot="1" x14ac:dyDescent="0.3">
      <c r="B18" s="17" t="s">
        <v>43</v>
      </c>
      <c r="C18" s="4"/>
      <c r="D18" s="6"/>
      <c r="E18" s="18" t="s">
        <v>44</v>
      </c>
      <c r="F18" s="19">
        <f>SUM(F6:F17)</f>
        <v>4081.07987125</v>
      </c>
      <c r="G18" s="18" t="s">
        <v>45</v>
      </c>
      <c r="H18" s="19">
        <f>SUM(H6:H17)</f>
        <v>3751.7678162500001</v>
      </c>
    </row>
    <row r="19" spans="2:8" ht="39" customHeight="1" thickBot="1" x14ac:dyDescent="0.3">
      <c r="B19" s="17" t="s">
        <v>46</v>
      </c>
      <c r="C19" s="4"/>
      <c r="D19" s="6"/>
      <c r="E19" s="18" t="s">
        <v>47</v>
      </c>
      <c r="F19" s="19">
        <f>F18/E8</f>
        <v>334.51474354508201</v>
      </c>
      <c r="G19" s="18" t="s">
        <v>48</v>
      </c>
      <c r="H19" s="19">
        <f>H18/G8</f>
        <v>317.94642510593218</v>
      </c>
    </row>
  </sheetData>
  <mergeCells count="18">
    <mergeCell ref="C14:D14"/>
    <mergeCell ref="C15:D15"/>
    <mergeCell ref="C16:D16"/>
    <mergeCell ref="C17:D17"/>
    <mergeCell ref="C18:D18"/>
    <mergeCell ref="C19:D19"/>
    <mergeCell ref="C8:D8"/>
    <mergeCell ref="C9:D9"/>
    <mergeCell ref="C10:D10"/>
    <mergeCell ref="C11:D11"/>
    <mergeCell ref="C12:D12"/>
    <mergeCell ref="C13:D13"/>
    <mergeCell ref="B3:B4"/>
    <mergeCell ref="C3:D4"/>
    <mergeCell ref="E3:F3"/>
    <mergeCell ref="G3:H3"/>
    <mergeCell ref="C5:D5"/>
    <mergeCell ref="C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ОБЕМИ</vt:lpstr>
      <vt:lpstr>бУДВАРТ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2020-05-22T08:59:46Z</dcterms:created>
  <dcterms:modified xsi:type="dcterms:W3CDTF">2020-05-22T09:44:54Z</dcterms:modified>
</cp:coreProperties>
</file>